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f416e8badfda41e2d198e66f2d29ea81e2b90481/47404015227/1e3a9705-77e7-4c86-a063-4a0391fbd1d1/"/>
    </mc:Choice>
  </mc:AlternateContent>
  <xr:revisionPtr revIDLastSave="0" documentId="13_ncr:1_{DB4EDF54-70FB-4239-88AE-4E54C98CEB27}" xr6:coauthVersionLast="47" xr6:coauthVersionMax="47" xr10:uidLastSave="{00000000-0000-0000-0000-000000000000}"/>
  <bookViews>
    <workbookView xWindow="-108" yWindow="-108" windowWidth="30936" windowHeight="16896" xr2:uid="{40594193-8F52-451D-BF35-995A1D2AB001}"/>
  </bookViews>
  <sheets>
    <sheet name="Lisa 1 MKM" sheetId="1" r:id="rId1"/>
  </sheets>
  <definedNames>
    <definedName name="_xlnm._FilterDatabase" localSheetId="0" hidden="1">'Lisa 1 MKM'!$A$15:$G$162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I36" i="1"/>
  <c r="H39" i="1"/>
  <c r="H31" i="1" s="1"/>
  <c r="H28" i="1" s="1"/>
  <c r="H156" i="1"/>
  <c r="I156" i="1"/>
  <c r="H142" i="1"/>
  <c r="H118" i="1" s="1"/>
  <c r="I142" i="1"/>
  <c r="I118" i="1" s="1"/>
  <c r="H143" i="1"/>
  <c r="I143" i="1"/>
  <c r="H119" i="1"/>
  <c r="I119" i="1"/>
  <c r="H120" i="1"/>
  <c r="I120" i="1"/>
  <c r="H93" i="1"/>
  <c r="H90" i="1" s="1"/>
  <c r="I93" i="1"/>
  <c r="I90" i="1" s="1"/>
  <c r="H91" i="1"/>
  <c r="I91" i="1"/>
  <c r="H74" i="1"/>
  <c r="H72" i="1"/>
  <c r="H29" i="1"/>
  <c r="I29" i="1"/>
  <c r="H23" i="1"/>
  <c r="I23" i="1"/>
  <c r="H18" i="1"/>
  <c r="I18" i="1"/>
  <c r="I21" i="1"/>
  <c r="I22" i="1"/>
  <c r="I24" i="1"/>
  <c r="I25" i="1"/>
  <c r="I26" i="1"/>
  <c r="I30" i="1"/>
  <c r="I32" i="1"/>
  <c r="I33" i="1"/>
  <c r="I34" i="1"/>
  <c r="I35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3" i="1"/>
  <c r="I72" i="1" s="1"/>
  <c r="I75" i="1"/>
  <c r="I74" i="1" s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2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20" i="1"/>
  <c r="I19" i="1"/>
  <c r="H6" i="1"/>
  <c r="H7" i="1" s="1"/>
  <c r="I6" i="1"/>
  <c r="I7" i="1" s="1"/>
  <c r="H8" i="1"/>
  <c r="H9" i="1" s="1"/>
  <c r="I8" i="1"/>
  <c r="I9" i="1" s="1"/>
  <c r="H10" i="1"/>
  <c r="I10" i="1"/>
  <c r="H11" i="1"/>
  <c r="H12" i="1"/>
  <c r="I12" i="1"/>
  <c r="H13" i="1"/>
  <c r="I13" i="1"/>
  <c r="G120" i="1"/>
  <c r="I39" i="1" l="1"/>
  <c r="H70" i="1"/>
  <c r="I70" i="1"/>
  <c r="I71" i="1"/>
  <c r="H71" i="1"/>
  <c r="H27" i="1"/>
  <c r="H14" i="1"/>
  <c r="I31" i="1" l="1"/>
  <c r="I11" i="1"/>
  <c r="I14" i="1" s="1"/>
  <c r="I28" i="1" l="1"/>
  <c r="I27" i="1"/>
  <c r="G31" i="1" l="1"/>
  <c r="G72" i="1"/>
  <c r="G119" i="1"/>
  <c r="G12" i="1"/>
  <c r="G156" i="1"/>
  <c r="G142" i="1"/>
  <c r="G118" i="1" s="1"/>
  <c r="G143" i="1"/>
  <c r="G11" i="1"/>
  <c r="G93" i="1"/>
  <c r="G90" i="1" s="1"/>
  <c r="G91" i="1"/>
  <c r="G74" i="1" l="1"/>
  <c r="G28" i="1"/>
  <c r="G29" i="1"/>
  <c r="G23" i="1"/>
  <c r="G6" i="1"/>
  <c r="G7" i="1" s="1"/>
  <c r="G13" i="1"/>
  <c r="G10" i="1"/>
  <c r="G14" i="1" s="1"/>
  <c r="G8" i="1"/>
  <c r="G9" i="1" s="1"/>
  <c r="G71" i="1" l="1"/>
  <c r="G70" i="1"/>
  <c r="G27" i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tc={A8D26E86-0EFB-4A32-B21A-B1495B531DB8}</author>
    <author>tc={023EFCB2-874A-4E53-8E2D-0C3A2ADF4899}</author>
    <author>tc={16AC53C7-DFF1-4462-ADF1-E77E75223592}</author>
    <author>tc={4F7CE557-A6A2-4399-B0C4-B601D147CF1B}</author>
    <author>tc={81C7012F-88D4-4358-9934-21E759D72907}</author>
    <author>tc={5A932E5A-9DAE-4C72-834D-A72C97C2682B}</author>
    <author>tc={079A47A7-B5E1-4F0F-BE25-B17720906970}</author>
  </authors>
  <commentList>
    <comment ref="H10" authorId="0" shapeId="0" xr:uid="{A8D26E86-0EFB-4A32-B21A-B1495B531DB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RIA-le</t>
      </text>
    </comment>
    <comment ref="F24" authorId="1" shapeId="0" xr:uid="{023EFCB2-874A-4E53-8E2D-0C3A2ADF489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150
Vastus:
    Smartcap 75 M + Metrosert 5 M</t>
      </text>
    </comment>
    <comment ref="H36" authorId="2" shapeId="0" xr:uid="{16AC53C7-DFF1-4462-ADF1-E77E7522359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read 21 ja 58</t>
      </text>
    </comment>
    <comment ref="H39" authorId="3" shapeId="0" xr:uid="{4F7CE557-A6A2-4399-B0C4-B601D147CF1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read 20 ja 57</t>
      </text>
    </comment>
    <comment ref="H73" authorId="4" shapeId="0" xr:uid="{81C7012F-88D4-4358-9934-21E759D7290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RIA-le ettevõtja elujõulisuse indeksi turvatestimiseks</t>
      </text>
    </comment>
    <comment ref="H75" authorId="5" shapeId="0" xr:uid="{5A932E5A-9DAE-4C72-834D-A72C97C2682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rida 59</t>
      </text>
    </comment>
    <comment ref="H108" authorId="6" shapeId="0" xr:uid="{079A47A7-B5E1-4F0F-BE25-B17720906970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rida 60</t>
      </text>
    </comment>
  </commentList>
</comments>
</file>

<file path=xl/sharedStrings.xml><?xml version="1.0" encoding="utf-8"?>
<sst xmlns="http://schemas.openxmlformats.org/spreadsheetml/2006/main" count="554" uniqueCount="163">
  <si>
    <t>Lisa 1</t>
  </si>
  <si>
    <t>Majandus- ja Kommunikatsiooniministeerium</t>
  </si>
  <si>
    <t>Tulud</t>
  </si>
  <si>
    <t>Tulud kokku</t>
  </si>
  <si>
    <t>Fin tehingud</t>
  </si>
  <si>
    <t>Fin tehingud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</si>
  <si>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</si>
  <si>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</si>
  <si>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</si>
  <si>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</si>
  <si>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</si>
  <si>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</si>
  <si>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</si>
  <si>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r>
      <t>Eelarve liik</t>
    </r>
    <r>
      <rPr>
        <sz val="10"/>
        <color rgb="FF0000FF"/>
        <rFont val="Times New Roman"/>
        <family val="1"/>
        <charset val="186"/>
      </rPr>
      <t>*</t>
    </r>
  </si>
  <si>
    <t>Eelarve objekt</t>
  </si>
  <si>
    <t>Objekti nimi</t>
  </si>
  <si>
    <r>
      <t>Majanduslik sisu</t>
    </r>
    <r>
      <rPr>
        <sz val="10"/>
        <color rgb="FF0000FF"/>
        <rFont val="Times New Roman"/>
        <family val="1"/>
        <charset val="186"/>
      </rPr>
      <t>**</t>
    </r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</si>
  <si>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</si>
  <si>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</si>
  <si>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</si>
  <si>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</si>
  <si>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</si>
  <si>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</si>
  <si>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</si>
  <si>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</si>
  <si>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 xml:space="preserve">Muud riigilõivud </t>
  </si>
  <si>
    <t>Tulem osalustelt (dividenditulud)</t>
  </si>
  <si>
    <t>40</t>
  </si>
  <si>
    <t>Saadud välistoetused</t>
  </si>
  <si>
    <t>41</t>
  </si>
  <si>
    <t>Saadud välistoetused (vahendamiseks)</t>
  </si>
  <si>
    <t>FINANTSEERIMISTEHINGUD  KOKKU</t>
  </si>
  <si>
    <t>20</t>
  </si>
  <si>
    <t>SE000037</t>
  </si>
  <si>
    <t>Fondide haldamine</t>
  </si>
  <si>
    <t>KULUD  KOKKU</t>
  </si>
  <si>
    <t>SE000003</t>
  </si>
  <si>
    <t>Rahvusvahelised liikmemaksud</t>
  </si>
  <si>
    <t>SE000060</t>
  </si>
  <si>
    <t>RRF - tehniline abi</t>
  </si>
  <si>
    <t>SE000035</t>
  </si>
  <si>
    <t>CO2 kvooditulust rahastatavad projektid</t>
  </si>
  <si>
    <t>60</t>
  </si>
  <si>
    <t>TULEMUSVALDKOND  DIGIÜHISKOND</t>
  </si>
  <si>
    <t>INVESTEERINGUD  KOKKU</t>
  </si>
  <si>
    <t>IYDA0000</t>
  </si>
  <si>
    <t>Investeeringud digiühiskonda</t>
  </si>
  <si>
    <t>IN002000</t>
  </si>
  <si>
    <t>IT investeeringud</t>
  </si>
  <si>
    <t>IYDA0101</t>
  </si>
  <si>
    <t>Digiriigi arenguhüpped</t>
  </si>
  <si>
    <t>IYDA0102</t>
  </si>
  <si>
    <t>Digiriigi alusbaasi kindlustamine</t>
  </si>
  <si>
    <t>IN005000</t>
  </si>
  <si>
    <t>Muud investeeringud</t>
  </si>
  <si>
    <t>32</t>
  </si>
  <si>
    <t>IYDA0201</t>
  </si>
  <si>
    <t>Riikliku küberturvalisuse korraldamine</t>
  </si>
  <si>
    <t>IYDA0202</t>
  </si>
  <si>
    <t>Suundumuste, riskide ja mõjude analüüsivõime arendamine</t>
  </si>
  <si>
    <t>IYDA0301</t>
  </si>
  <si>
    <t>Õigusruumi tagamine</t>
  </si>
  <si>
    <t>IYDA0302</t>
  </si>
  <si>
    <t>Juurdepääsuvõrkude väljaarendamine</t>
  </si>
  <si>
    <t>IN070091</t>
  </si>
  <si>
    <t>Uue põlvkonna lairibavõrkude arendamine</t>
  </si>
  <si>
    <t>IYDA0303</t>
  </si>
  <si>
    <t>5G taristu ja teenuste arendamine</t>
  </si>
  <si>
    <t>TULEMUSVALDKOND  TEADUS-  JA  ARENDUSTEGEVUS  NING  ETTEVÕTLUS</t>
  </si>
  <si>
    <t>INVESTEERINGUD KOKKU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</si>
  <si>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</si>
  <si>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</si>
  <si>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</si>
  <si>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</si>
  <si>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</si>
  <si>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Kulud (teadus- ja arendustegev investeeringutoetus)</t>
  </si>
  <si>
    <t>Kulud (teadus- ja arendustegev)</t>
  </si>
  <si>
    <t>TI020102</t>
  </si>
  <si>
    <t>Teadus- ja arendusmahuka iduettevõtluse arendamine</t>
  </si>
  <si>
    <t>Investeeringud (RRF)</t>
  </si>
  <si>
    <t>PROGRAMM  ETTEVÕTLUSKESKKOND</t>
  </si>
  <si>
    <t>TIEK0000</t>
  </si>
  <si>
    <t>Investeeringud ettevõtluskeskkonda</t>
  </si>
  <si>
    <t>Ettevõtluse arendamise soodustamine</t>
  </si>
  <si>
    <t>Kulud (sh tegevustoetus EIS-ile)</t>
  </si>
  <si>
    <t>TIEK0102</t>
  </si>
  <si>
    <t>Ettevõtete konkurentsivõime ja ekspordi edendamine</t>
  </si>
  <si>
    <t>Kulud - investeeringutoetused EIS-i kaudu</t>
  </si>
  <si>
    <t>TIEK0103</t>
  </si>
  <si>
    <t>Tehnoloogia- ja arendusmahukate investeeringute soodustamine</t>
  </si>
  <si>
    <t>IN005001</t>
  </si>
  <si>
    <t>Suurinvestori investeeringutoetus</t>
  </si>
  <si>
    <t>SE000028</t>
  </si>
  <si>
    <t>Vahendid RKASile</t>
  </si>
  <si>
    <t>SE070004</t>
  </si>
  <si>
    <t>Ohutusjuurdluse keskus</t>
  </si>
  <si>
    <t>TULEMUSVALDKOND  HEAOLU</t>
  </si>
  <si>
    <t>HE010101</t>
  </si>
  <si>
    <t>Tööturuvaldkonna arendamine</t>
  </si>
  <si>
    <t>HE010102</t>
  </si>
  <si>
    <t>SE070014</t>
  </si>
  <si>
    <t>Erijuhtudel riigi poolt makstav sot</t>
  </si>
  <si>
    <t>SE070015</t>
  </si>
  <si>
    <t>Töötutoetus Töötukassale</t>
  </si>
  <si>
    <t>SE070026</t>
  </si>
  <si>
    <t>Töövõimet, osal -võime sotsiaalmaks</t>
  </si>
  <si>
    <t>SE070027</t>
  </si>
  <si>
    <t>Töövõimetoetus</t>
  </si>
  <si>
    <t>SE000013</t>
  </si>
  <si>
    <t>Töötuskindlustusmakse</t>
  </si>
  <si>
    <t>HE010103</t>
  </si>
  <si>
    <t>Tööelu kvaliteedi arendamine</t>
  </si>
  <si>
    <t>HE090101</t>
  </si>
  <si>
    <t>Soolise võrdõiguslikkuse valdkonna arendamine</t>
  </si>
  <si>
    <t>SE000017</t>
  </si>
  <si>
    <t>Hasartmängumaksust töö-tervis-sotsiaal</t>
  </si>
  <si>
    <t>HE090102</t>
  </si>
  <si>
    <t>Võrdse kohtlemise valdkonna arendamine</t>
  </si>
  <si>
    <t>KÄIBEMAKS  KOKKU</t>
  </si>
  <si>
    <t>Kulud (sh abikõlbmatu RRFi km)</t>
  </si>
  <si>
    <t>Investeeringud (sh abikõlbmatu RRFi km)</t>
  </si>
  <si>
    <r>
      <rPr>
        <sz val="10"/>
        <color rgb="FF0000FF"/>
        <rFont val="Times New Roman"/>
        <family val="1"/>
        <charset val="186"/>
      </rPr>
      <t>*</t>
    </r>
    <r>
      <rPr>
        <sz val="10"/>
        <color indexed="8"/>
        <rFont val="Times New Roman"/>
        <family val="1"/>
        <charset val="186"/>
      </rPr>
      <t xml:space="preserve">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  </r>
  </si>
  <si>
    <t>IN070992</t>
  </si>
  <si>
    <t>5G arendamine</t>
  </si>
  <si>
    <t>TIEK0104</t>
  </si>
  <si>
    <t>Osalused avaliku sektori ja siduüksustes (AS Smartcap, AS Metrosert)</t>
  </si>
  <si>
    <r>
      <t>Finantseerimistegevuseks antud sihtfinantseerimine (EstFund II,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indexed="8"/>
        <rFont val="Times New Roman"/>
        <family val="1"/>
        <charset val="186"/>
      </rPr>
      <t>Ukraina rahastusvahend - EIS)</t>
    </r>
  </si>
  <si>
    <t>Investeeringud (ERF, RRF)</t>
  </si>
  <si>
    <t>Finantseerimistegevuseks antud sihtfinantseerimine (ERF - EIS)</t>
  </si>
  <si>
    <t>Kulud - investeeringutoetused RTK kaudu (ERF, RRF)</t>
  </si>
  <si>
    <t>Kulud - investeeringutoetused RTK kaudu (ERF)</t>
  </si>
  <si>
    <t>Kulud (teadus- ja arendustegev EISi vesiniku IPCEI projektid)</t>
  </si>
  <si>
    <t>Kulud - investeeringutoetused EIS-i kaudu (ÕÜF)</t>
  </si>
  <si>
    <t>Kulud - investeeringutoetused EIS-i kaudu (ERF, RRF)</t>
  </si>
  <si>
    <t>Kulud - tegevustoetused EIS-i kaudu (ERF, RRF)</t>
  </si>
  <si>
    <t>Kulud - tegevustoetused EIS-i kaudu (ERF)</t>
  </si>
  <si>
    <t>Kulud - tegevustoetused EIS-i ja RTK kaudu (ERF, RRF)</t>
  </si>
  <si>
    <t>Kulud - investeeringutoetused EIS-i kaudu (RRF)</t>
  </si>
  <si>
    <t>Aktiivsed ja passiivsed tööturumeetmed</t>
  </si>
  <si>
    <t>Kulud - tegevustoetused RTK kaudu (ESF, ÕÜF)</t>
  </si>
  <si>
    <t>Kulud - tegevustoetused RTK kaudu (ESF, RRF, ÕÜF)</t>
  </si>
  <si>
    <t xml:space="preserve">TÖÖTURU PROGRAMM  </t>
  </si>
  <si>
    <t xml:space="preserve">DIGIÜHISKONNA  PROGRAMM  </t>
  </si>
  <si>
    <t xml:space="preserve">TEADMUSSIIRDE  PROGRAMM  </t>
  </si>
  <si>
    <t xml:space="preserve">SOOLISE  VÕRDSUSE  JA  VÕRDSE  KOHTLEMISE  PROGRAMM  </t>
  </si>
  <si>
    <t>Kulud - tegevustoetused RTK kaudu (ESF)</t>
  </si>
  <si>
    <t>Investeeringud (ERFi proj km)</t>
  </si>
  <si>
    <r>
      <rPr>
        <sz val="10"/>
        <color rgb="FF0000FF"/>
        <rFont val="Times New Roman"/>
        <family val="1"/>
        <charset val="186"/>
      </rPr>
      <t>**</t>
    </r>
    <r>
      <rPr>
        <sz val="10"/>
        <rFont val="Times New Roman"/>
        <family val="1"/>
        <charset val="186"/>
      </rPr>
      <t xml:space="preserve"> Kindlaksmääratud vahenditest (liik 20) antavate sihtotstabeliste ja tegevustoetuste nimekiri saajate lõikes on käskkirja lisas 7</t>
    </r>
  </si>
  <si>
    <t>Sisemised muudatused</t>
  </si>
  <si>
    <t>Lõplik eelarve 2024</t>
  </si>
  <si>
    <t>MINISTRI_LIIGENDUS</t>
  </si>
  <si>
    <t>2024_01</t>
  </si>
  <si>
    <t>Kulud (sh tegevustoetus EIS-ile, Metrosertile jt)</t>
  </si>
  <si>
    <t>Kulud (teadus- ja arendustegev, sh EISile, Metrosertile jt)</t>
  </si>
  <si>
    <t>Kulud - investeeringutoetused RIKSile, Metrosertile</t>
  </si>
  <si>
    <t>Kulud - tegevustoetused RTK kaudu (ERF)</t>
  </si>
  <si>
    <t>Kulud - tegevustoetused RTK kaudu (ERF, RRF)</t>
  </si>
  <si>
    <t>Kulud - investeeringutoetused EIS-i ja RTK kaudu (ERF, RRF)</t>
  </si>
  <si>
    <t>Kulud (teadus- ja arendustegev tegevustoetused EIS-i kaudu, ERF, Norra abi)</t>
  </si>
  <si>
    <t>Kulud (teadus- ja arendustegev tegevustoetused EIS-i kaudu, ERF, ÕÜF)</t>
  </si>
  <si>
    <t>Kulud (teadus- ja arendustegev tegevustoetused EIS-i kaudu, ERF)</t>
  </si>
  <si>
    <t>majandus- ja infotehnoloogiaministri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 juurde</t>
  </si>
  <si>
    <t>Riigikogus kinnitatud eelarve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</si>
</sst>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 applyProtection="1">
      <alignment horizontal="right"/>
      <protection hidden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right"/>
    </xf>
    <xf numFmtId="49" fontId="6" fillId="0" borderId="0" xfId="1" applyNumberFormat="1" applyFont="1" applyAlignment="1">
      <alignment horizontal="right" wrapText="1"/>
    </xf>
    <xf numFmtId="49" fontId="6" fillId="0" borderId="0" xfId="1" applyNumberFormat="1" applyFont="1" applyAlignment="1">
      <alignment horizontal="right"/>
    </xf>
    <xf numFmtId="3" fontId="9" fillId="0" borderId="0" xfId="1" applyNumberFormat="1" applyFont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right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2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7" fillId="0" borderId="1" xfId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7" fillId="0" borderId="1" xfId="3" applyFont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17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6" fillId="3" borderId="1" xfId="1" applyFont="1" applyFill="1" applyBorder="1" applyAlignment="1">
      <alignment vertical="center"/>
    </xf>
    <xf numFmtId="0" fontId="16" fillId="2" borderId="1" xfId="1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2" applyNumberFormat="1" applyFont="1" applyFill="1" applyBorder="1" applyAlignment="1">
      <alignment horizontal="left" vertical="center" wrapText="1"/>
    </xf>
    <xf numFmtId="3" fontId="1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16" fillId="2" borderId="1" xfId="2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left" vertical="top" wrapText="1"/>
    </xf>
  </cellXfs>
  <cellStyles count="4">
    <cellStyle name="Normaallaad" xfId="0" builtinId="0"/>
    <cellStyle name="Normaallaad 2" xfId="1" xr:uid="{E0C16AA5-1BCA-44D3-85F1-FC5A991721CD}"/>
    <cellStyle name="Normaallaad 4" xfId="2" xr:uid="{7A9AC720-F2CE-4768-A218-3F24AC46A3F8}"/>
    <cellStyle name="Normal 25" xfId="3" xr:uid="{A526EA55-D506-42EE-9912-97873269D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3C535F58-1368-41C2-B2CC-6E1F6AAE6CA1}" userId="S-1-5-21-2009196460-3307222142-1538888278-3731" providerId="AD"/>
  <person displayName="Krista Fazijev" id="{55513E1B-07DF-4ECE-AF96-27AA662413F0}" userId="S::krista.fazijev@mkm.ee::87d024f3-374d-4c61-833f-1dd39a9c49f4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0" dT="2024-01-11T13:03:31.36" personId="{3C535F58-1368-41C2-B2CC-6E1F6AAE6CA1}" id="{A8D26E86-0EFB-4A32-B21A-B1495B531DB8}">
    <text>RIA-le</text>
  </threadedComment>
  <threadedComment ref="F24" dT="2022-08-25T14:23:44.90" personId="{55513E1B-07DF-4ECE-AF96-27AA662413F0}" id="{023EFCB2-874A-4E53-8E2D-0C3A2ADF4899}">
    <text>konto 150</text>
  </threadedComment>
  <threadedComment ref="F24" dT="2024-01-11T10:38:38.33" personId="{3C535F58-1368-41C2-B2CC-6E1F6AAE6CA1}" id="{B7F0E0E3-5D91-4079-9D02-D81FF9F65713}" parentId="{023EFCB2-874A-4E53-8E2D-0C3A2ADF4899}">
    <text>Smartcap 75 M + Metrosert 5 M</text>
  </threadedComment>
  <threadedComment ref="H36" dT="2024-01-11T13:00:26.33" personId="{3C535F58-1368-41C2-B2CC-6E1F6AAE6CA1}" id="{16AC53C7-DFF1-4462-ADF1-E77E75223592}">
    <text>Vt lisa 7 read 21 ja 58</text>
  </threadedComment>
  <threadedComment ref="H39" dT="2024-01-11T13:00:53.63" personId="{3C535F58-1368-41C2-B2CC-6E1F6AAE6CA1}" id="{4F7CE557-A6A2-4399-B0C4-B601D147CF1B}">
    <text>Vt lisa 7 read 20 ja 57</text>
  </threadedComment>
  <threadedComment ref="H73" dT="2024-01-11T12:48:04.04" personId="{3C535F58-1368-41C2-B2CC-6E1F6AAE6CA1}" id="{81C7012F-88D4-4358-9934-21E759D72907}">
    <text>RIA-le ettevõtja elujõulisuse indeksi turvatestimiseks</text>
  </threadedComment>
  <threadedComment ref="H75" dT="2024-01-11T13:02:07.11" personId="{3C535F58-1368-41C2-B2CC-6E1F6AAE6CA1}" id="{5A932E5A-9DAE-4C72-834D-A72C97C2682B}">
    <text>Vt lisa 7 rida 59</text>
  </threadedComment>
  <threadedComment ref="H108" dT="2024-01-11T13:02:22.41" personId="{3C535F58-1368-41C2-B2CC-6E1F6AAE6CA1}" id="{079A47A7-B5E1-4F0F-BE25-B17720906970}">
    <text>Vt lisa 7 rida 60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BFB9-2E88-4681-90B9-E372C608DA56}">
  <sheetPr>
    <pageSetUpPr fitToPage="1"/>
  </sheetPr>
  <dimension ref="A1:I169"/>
  <sheetViews>
    <sheetView tabSelected="1" zoomScale="90" zoomScaleNormal="90" workbookViewId="0">
      <selection activeCell="G16" sqref="G16"/>
    </sheetView>
  </sheetViews>
  <sheetFormatPr defaultRowHeight="14.4" x14ac:dyDescent="0.3"/>
  <cols>
    <col min="1" max="1" width="11.44140625" customWidth="1"/>
    <col min="2" max="2" width="24.33203125" style="6" customWidth="1"/>
    <col min="3" max="3" width="7.88671875" customWidth="1"/>
    <col min="4" max="4" width="9.88671875" customWidth="1"/>
    <col min="5" max="5" width="33.5546875" customWidth="1"/>
    <col min="6" max="6" width="39.88671875" customWidth="1"/>
    <col min="7" max="7" width="12.6640625" customWidth="1" collapsed="1"/>
    <col min="8" max="8" width="12.6640625" customWidth="1"/>
    <col min="9" max="9" width="12.77734375" customWidth="1"/>
  </cols>
  <sheetData>
    <row r="1" spans="1:9" s="1" customFormat="1" ht="13.2" x14ac:dyDescent="0.25">
      <c r="B1" s="2"/>
      <c r="I1" s="3" t="s">
        <v>0</v>
      </c>
    </row>
    <row r="2" spans="1:9" s="1" customFormat="1" ht="13.2" customHeight="1" x14ac:dyDescent="0.25">
      <c r="B2" s="2"/>
      <c r="F2" s="76" t="s">
        <v>161</v>
      </c>
      <c r="G2" s="77"/>
      <c r="H2" s="77"/>
      <c r="I2" s="77"/>
    </row>
    <row r="3" spans="1:9" s="1" customFormat="1" ht="14.4" customHeight="1" x14ac:dyDescent="0.25">
      <c r="B3" s="2"/>
      <c r="E3" s="68"/>
      <c r="F3" s="77"/>
      <c r="G3" s="77"/>
      <c r="H3" s="77"/>
      <c r="I3" s="77"/>
    </row>
    <row r="4" spans="1:9" s="1" customFormat="1" ht="13.2" customHeight="1" x14ac:dyDescent="0.25">
      <c r="B4" s="2"/>
      <c r="E4" s="4"/>
      <c r="F4" s="4"/>
      <c r="G4" s="4"/>
    </row>
    <row r="5" spans="1:9" s="1" customFormat="1" ht="13.2" x14ac:dyDescent="0.25">
      <c r="A5" s="5" t="s">
        <v>1</v>
      </c>
      <c r="B5" s="2"/>
    </row>
    <row r="6" spans="1:9" x14ac:dyDescent="0.3">
      <c r="F6" s="7" t="s">
        <v>2</v>
      </c>
      <c r="G6" s="8">
        <f>+SUBTOTAL(9, G19:G22)</f>
        <v>217263345.18880278</v>
      </c>
      <c r="H6" s="8">
        <f t="shared" ref="H6:I6" si="0">+SUBTOTAL(9, H19:H22)</f>
        <v>0</v>
      </c>
      <c r="I6" s="8">
        <f t="shared" si="0"/>
        <v>217263345.18880278</v>
      </c>
    </row>
    <row r="7" spans="1:9" x14ac:dyDescent="0.3">
      <c r="F7" s="9" t="s">
        <v>3</v>
      </c>
      <c r="G7" s="10">
        <f>SUM(G6)</f>
        <v>217263345.18880278</v>
      </c>
      <c r="H7" s="10">
        <f t="shared" ref="H7:I7" si="1">SUM(H6)</f>
        <v>0</v>
      </c>
      <c r="I7" s="10">
        <f t="shared" si="1"/>
        <v>217263345.18880278</v>
      </c>
    </row>
    <row r="8" spans="1:9" x14ac:dyDescent="0.3">
      <c r="F8" s="11" t="s">
        <v>4</v>
      </c>
      <c r="G8" s="7">
        <f>+SUBTOTAL(9, G24:G26)</f>
        <v>-186144999.99796999</v>
      </c>
      <c r="H8" s="7">
        <f t="shared" ref="H8:I8" si="2">+SUBTOTAL(9, H24:H26)</f>
        <v>0</v>
      </c>
      <c r="I8" s="7">
        <f t="shared" si="2"/>
        <v>-186144999.99796999</v>
      </c>
    </row>
    <row r="9" spans="1:9" x14ac:dyDescent="0.3">
      <c r="F9" s="9" t="s">
        <v>5</v>
      </c>
      <c r="G9" s="10">
        <f>SUM(G8)</f>
        <v>-186144999.99796999</v>
      </c>
      <c r="H9" s="10">
        <f t="shared" ref="H9:I9" si="3">SUM(H8)</f>
        <v>0</v>
      </c>
      <c r="I9" s="10">
        <f t="shared" si="3"/>
        <v>-186144999.99796999</v>
      </c>
    </row>
    <row r="10" spans="1:9" x14ac:dyDescent="0.3">
      <c r="F10" s="12" t="s">
        <v>6</v>
      </c>
      <c r="G10" s="8">
        <f>+SUMIF($F$27:$F$157, "Investeeringud*", G$27:G$157)</f>
        <v>-2892411.9999700021</v>
      </c>
      <c r="H10" s="8">
        <f t="shared" ref="H10:I10" si="4">+SUMIF($F$27:$F$157, "Investeeringud*", H$27:H$157)</f>
        <v>30000</v>
      </c>
      <c r="I10" s="8">
        <f t="shared" si="4"/>
        <v>-2862411.9999700021</v>
      </c>
    </row>
    <row r="11" spans="1:9" x14ac:dyDescent="0.3">
      <c r="F11" s="13" t="s">
        <v>7</v>
      </c>
      <c r="G11" s="8">
        <f>SUMIF($F$27:$F$154,"Kulud*",G$27:G$154)</f>
        <v>-1303438737.2687924</v>
      </c>
      <c r="H11" s="8">
        <f t="shared" ref="H11:I11" si="5">SUMIF($F$27:$F$154,"Kulud*",H$27:H$154)</f>
        <v>0</v>
      </c>
      <c r="I11" s="8">
        <f t="shared" si="5"/>
        <v>-1303438737.2687924</v>
      </c>
    </row>
    <row r="12" spans="1:9" x14ac:dyDescent="0.3">
      <c r="F12" s="7" t="s">
        <v>8</v>
      </c>
      <c r="G12" s="8">
        <f>SUMIF($F$27:$F$155,"Põhivara kulum*",G$27:G$155)</f>
        <v>-54097.999852476059</v>
      </c>
      <c r="H12" s="8">
        <f t="shared" ref="H12:I12" si="6">SUMIF($F$27:$F$155,"Põhivara kulum*",H$27:H$155)</f>
        <v>0</v>
      </c>
      <c r="I12" s="8">
        <f t="shared" si="6"/>
        <v>-54097.999852476059</v>
      </c>
    </row>
    <row r="13" spans="1:9" x14ac:dyDescent="0.3">
      <c r="F13" s="7" t="s">
        <v>9</v>
      </c>
      <c r="G13" s="8">
        <f>+SUBTOTAL(9, G157:G162)</f>
        <v>-14393271.277537361</v>
      </c>
      <c r="H13" s="8">
        <f t="shared" ref="H13:I13" si="7">+SUBTOTAL(9, H157:H162)</f>
        <v>0</v>
      </c>
      <c r="I13" s="8">
        <f t="shared" si="7"/>
        <v>-14393271.277537361</v>
      </c>
    </row>
    <row r="14" spans="1:9" x14ac:dyDescent="0.3">
      <c r="F14" s="9" t="s">
        <v>10</v>
      </c>
      <c r="G14" s="14">
        <f>SUM(G10:G13)</f>
        <v>-1320778518.5461521</v>
      </c>
      <c r="H14" s="14">
        <f t="shared" ref="H14:I14" si="8">SUM(H10:H13)</f>
        <v>30000</v>
      </c>
      <c r="I14" s="14">
        <f t="shared" si="8"/>
        <v>-1320748518.5461521</v>
      </c>
    </row>
    <row r="15" spans="1:9" s="17" customFormat="1" ht="84.75" customHeight="1" x14ac:dyDescent="0.3">
      <c r="A15" s="15" t="s">
        <v>11</v>
      </c>
      <c r="B15" s="15" t="s">
        <v>12</v>
      </c>
      <c r="C15" s="16" t="s">
        <v>13</v>
      </c>
      <c r="D15" s="15" t="s">
        <v>14</v>
      </c>
      <c r="E15" s="15" t="s">
        <v>15</v>
      </c>
      <c r="F15" s="15" t="s">
        <v>16</v>
      </c>
      <c r="G15" s="15" t="s">
        <v>162</v>
      </c>
      <c r="H15" s="69" t="s">
        <v>148</v>
      </c>
      <c r="I15" s="70" t="s">
        <v>149</v>
      </c>
    </row>
    <row r="16" spans="1:9" s="17" customFormat="1" ht="26.4" x14ac:dyDescent="0.3">
      <c r="A16" s="18"/>
      <c r="B16" s="19"/>
      <c r="C16" s="20"/>
      <c r="D16" s="21"/>
      <c r="E16" s="22"/>
      <c r="F16" s="23" t="s">
        <v>17</v>
      </c>
      <c r="G16" s="24" t="s">
        <v>18</v>
      </c>
      <c r="H16" s="71" t="s">
        <v>150</v>
      </c>
      <c r="I16" s="72"/>
    </row>
    <row r="17" spans="1:9" s="17" customFormat="1" ht="30.75" customHeight="1" x14ac:dyDescent="0.3">
      <c r="A17" s="21" t="s">
        <v>19</v>
      </c>
      <c r="B17" s="25" t="s">
        <v>19</v>
      </c>
      <c r="C17" s="26" t="s">
        <v>19</v>
      </c>
      <c r="D17" s="21"/>
      <c r="E17" s="22"/>
      <c r="F17" s="23" t="s">
        <v>20</v>
      </c>
      <c r="G17" s="27">
        <v>2024</v>
      </c>
      <c r="H17" s="73" t="s">
        <v>151</v>
      </c>
      <c r="I17" s="21"/>
    </row>
    <row r="18" spans="1:9" s="17" customFormat="1" x14ac:dyDescent="0.3">
      <c r="A18" s="75" t="s">
        <v>21</v>
      </c>
      <c r="B18" s="75"/>
      <c r="C18" s="28"/>
      <c r="D18" s="29"/>
      <c r="E18" s="29"/>
      <c r="F18" s="29"/>
      <c r="G18" s="30">
        <f>+SUBTOTAL(9, G19:G22)</f>
        <v>217263345.18880278</v>
      </c>
      <c r="H18" s="30">
        <f t="shared" ref="H18:I18" si="9">+SUBTOTAL(9, H19:H22)</f>
        <v>0</v>
      </c>
      <c r="I18" s="30">
        <f t="shared" si="9"/>
        <v>217263345.18880278</v>
      </c>
    </row>
    <row r="19" spans="1:9" s="17" customFormat="1" x14ac:dyDescent="0.3">
      <c r="A19" s="31" t="s">
        <v>22</v>
      </c>
      <c r="B19" s="32" t="s">
        <v>23</v>
      </c>
      <c r="C19" s="31" t="s">
        <v>24</v>
      </c>
      <c r="D19" s="31"/>
      <c r="E19" s="31"/>
      <c r="F19" s="33" t="s">
        <v>25</v>
      </c>
      <c r="G19" s="34">
        <v>1000</v>
      </c>
      <c r="H19" s="21"/>
      <c r="I19" s="34">
        <f>+G19+H19</f>
        <v>1000</v>
      </c>
    </row>
    <row r="20" spans="1:9" s="17" customFormat="1" ht="14.4" customHeight="1" x14ac:dyDescent="0.3">
      <c r="A20" s="31"/>
      <c r="B20" s="32"/>
      <c r="C20" s="31" t="s">
        <v>24</v>
      </c>
      <c r="D20" s="31"/>
      <c r="E20" s="31"/>
      <c r="F20" s="33" t="s">
        <v>26</v>
      </c>
      <c r="G20" s="34">
        <v>333599.00003999844</v>
      </c>
      <c r="H20" s="21"/>
      <c r="I20" s="34">
        <f>+G20+H20</f>
        <v>333599.00003999844</v>
      </c>
    </row>
    <row r="21" spans="1:9" s="17" customFormat="1" ht="14.4" customHeight="1" x14ac:dyDescent="0.3">
      <c r="A21" s="31"/>
      <c r="B21" s="32"/>
      <c r="C21" s="31" t="s">
        <v>27</v>
      </c>
      <c r="D21" s="31"/>
      <c r="E21" s="31"/>
      <c r="F21" s="35" t="s">
        <v>28</v>
      </c>
      <c r="G21" s="34">
        <v>6762296.600469999</v>
      </c>
      <c r="H21" s="21"/>
      <c r="I21" s="34">
        <f t="shared" ref="I21:I84" si="10">+G21+H21</f>
        <v>6762296.600469999</v>
      </c>
    </row>
    <row r="22" spans="1:9" s="17" customFormat="1" x14ac:dyDescent="0.3">
      <c r="A22" s="31"/>
      <c r="B22" s="32"/>
      <c r="C22" s="31" t="s">
        <v>29</v>
      </c>
      <c r="D22" s="31"/>
      <c r="E22" s="31"/>
      <c r="F22" s="35" t="s">
        <v>30</v>
      </c>
      <c r="G22" s="34">
        <v>210166449.58829278</v>
      </c>
      <c r="H22" s="21"/>
      <c r="I22" s="34">
        <f t="shared" si="10"/>
        <v>210166449.58829278</v>
      </c>
    </row>
    <row r="23" spans="1:9" s="17" customFormat="1" x14ac:dyDescent="0.3">
      <c r="A23" s="36" t="s">
        <v>31</v>
      </c>
      <c r="B23" s="37"/>
      <c r="C23" s="38"/>
      <c r="D23" s="38"/>
      <c r="E23" s="38"/>
      <c r="F23" s="38"/>
      <c r="G23" s="30">
        <f>+SUBTOTAL(9, G24:G26)</f>
        <v>-186144999.99796999</v>
      </c>
      <c r="H23" s="30">
        <f t="shared" ref="H23:I23" si="11">+SUBTOTAL(9, H24:H26)</f>
        <v>0</v>
      </c>
      <c r="I23" s="30">
        <f t="shared" si="11"/>
        <v>-186144999.99796999</v>
      </c>
    </row>
    <row r="24" spans="1:9" s="17" customFormat="1" ht="28.95" customHeight="1" x14ac:dyDescent="0.3">
      <c r="A24" s="31" t="s">
        <v>22</v>
      </c>
      <c r="B24" s="32" t="s">
        <v>23</v>
      </c>
      <c r="C24" s="31" t="s">
        <v>32</v>
      </c>
      <c r="D24" s="31"/>
      <c r="E24" s="31"/>
      <c r="F24" s="32" t="s">
        <v>125</v>
      </c>
      <c r="G24" s="34">
        <v>-79999999.998989999</v>
      </c>
      <c r="H24" s="21"/>
      <c r="I24" s="34">
        <f t="shared" si="10"/>
        <v>-79999999.998989999</v>
      </c>
    </row>
    <row r="25" spans="1:9" s="17" customFormat="1" ht="39.6" x14ac:dyDescent="0.3">
      <c r="A25" s="31"/>
      <c r="B25" s="32"/>
      <c r="C25" s="31" t="s">
        <v>32</v>
      </c>
      <c r="D25" s="31" t="s">
        <v>33</v>
      </c>
      <c r="E25" s="31" t="s">
        <v>34</v>
      </c>
      <c r="F25" s="32" t="s">
        <v>126</v>
      </c>
      <c r="G25" s="34">
        <v>-99999999.998989999</v>
      </c>
      <c r="H25" s="21"/>
      <c r="I25" s="34">
        <f t="shared" si="10"/>
        <v>-99999999.998989999</v>
      </c>
    </row>
    <row r="26" spans="1:9" s="17" customFormat="1" ht="26.4" x14ac:dyDescent="0.3">
      <c r="A26" s="31"/>
      <c r="B26" s="32"/>
      <c r="C26" s="31" t="s">
        <v>29</v>
      </c>
      <c r="D26" s="31" t="s">
        <v>33</v>
      </c>
      <c r="E26" s="31" t="s">
        <v>34</v>
      </c>
      <c r="F26" s="32" t="s">
        <v>128</v>
      </c>
      <c r="G26" s="34">
        <v>-6144999.9999899995</v>
      </c>
      <c r="H26" s="21"/>
      <c r="I26" s="34">
        <f t="shared" si="10"/>
        <v>-6144999.9999899995</v>
      </c>
    </row>
    <row r="27" spans="1:9" s="42" customFormat="1" ht="12.75" customHeight="1" x14ac:dyDescent="0.3">
      <c r="A27" s="36" t="s">
        <v>43</v>
      </c>
      <c r="B27" s="36"/>
      <c r="C27" s="36"/>
      <c r="D27" s="40"/>
      <c r="E27" s="40"/>
      <c r="F27" s="40"/>
      <c r="G27" s="41">
        <f>+SUBTOTAL(9, G29:G69)</f>
        <v>-72169765.445229217</v>
      </c>
      <c r="H27" s="41">
        <f t="shared" ref="H27:I27" si="12">+SUBTOTAL(9, H29:H69)</f>
        <v>0</v>
      </c>
      <c r="I27" s="41">
        <f t="shared" si="12"/>
        <v>-72169765.445229217</v>
      </c>
    </row>
    <row r="28" spans="1:9" s="42" customFormat="1" ht="12.75" customHeight="1" x14ac:dyDescent="0.3">
      <c r="A28" s="36" t="s">
        <v>142</v>
      </c>
      <c r="B28" s="36"/>
      <c r="C28" s="48"/>
      <c r="D28" s="40"/>
      <c r="E28" s="40"/>
      <c r="F28" s="40"/>
      <c r="G28" s="41">
        <f>+SUBTOTAL(9, G30:G69)</f>
        <v>-72169765.445229217</v>
      </c>
      <c r="H28" s="41">
        <f t="shared" ref="H28:I28" si="13">+SUBTOTAL(9, H30:H69)</f>
        <v>0</v>
      </c>
      <c r="I28" s="41">
        <f t="shared" si="13"/>
        <v>-72169765.445229217</v>
      </c>
    </row>
    <row r="29" spans="1:9" s="42" customFormat="1" ht="12.75" customHeight="1" x14ac:dyDescent="0.3">
      <c r="A29" s="65" t="s">
        <v>44</v>
      </c>
      <c r="B29" s="65"/>
      <c r="C29" s="48"/>
      <c r="D29" s="40"/>
      <c r="E29" s="40"/>
      <c r="F29" s="40"/>
      <c r="G29" s="41">
        <f>+SUBTOTAL(9, G30:G30)</f>
        <v>-926897.99999000016</v>
      </c>
      <c r="H29" s="41">
        <f t="shared" ref="H29:I29" si="14">+SUBTOTAL(9, H30:H30)</f>
        <v>0</v>
      </c>
      <c r="I29" s="41">
        <f t="shared" si="14"/>
        <v>-926897.99999000016</v>
      </c>
    </row>
    <row r="30" spans="1:9" s="42" customFormat="1" ht="14.25" customHeight="1" x14ac:dyDescent="0.3">
      <c r="A30" s="31" t="s">
        <v>45</v>
      </c>
      <c r="B30" s="32" t="s">
        <v>46</v>
      </c>
      <c r="C30" s="31" t="s">
        <v>27</v>
      </c>
      <c r="D30" s="31" t="s">
        <v>47</v>
      </c>
      <c r="E30" s="31" t="s">
        <v>48</v>
      </c>
      <c r="F30" s="31" t="s">
        <v>127</v>
      </c>
      <c r="G30" s="34">
        <v>-926897.99999000016</v>
      </c>
      <c r="H30" s="31"/>
      <c r="I30" s="34">
        <f t="shared" si="10"/>
        <v>-926897.99999000016</v>
      </c>
    </row>
    <row r="31" spans="1:9" s="42" customFormat="1" ht="12.75" customHeight="1" x14ac:dyDescent="0.3">
      <c r="A31" s="65" t="s">
        <v>35</v>
      </c>
      <c r="B31" s="65"/>
      <c r="C31" s="46"/>
      <c r="D31" s="40"/>
      <c r="E31" s="40"/>
      <c r="F31" s="40"/>
      <c r="G31" s="41">
        <f>+SUBTOTAL(9, G32:G69)</f>
        <v>-71242867.445239216</v>
      </c>
      <c r="H31" s="41">
        <f t="shared" ref="H31:I31" si="15">+SUBTOTAL(9, H32:H69)</f>
        <v>0</v>
      </c>
      <c r="I31" s="41">
        <f t="shared" si="15"/>
        <v>-71242867.445239216</v>
      </c>
    </row>
    <row r="32" spans="1:9" s="42" customFormat="1" ht="13.2" x14ac:dyDescent="0.3">
      <c r="A32" s="31" t="s">
        <v>49</v>
      </c>
      <c r="B32" s="32" t="s">
        <v>50</v>
      </c>
      <c r="C32" s="31" t="s">
        <v>32</v>
      </c>
      <c r="D32" s="31" t="s">
        <v>19</v>
      </c>
      <c r="E32" s="31" t="s">
        <v>19</v>
      </c>
      <c r="F32" s="31" t="s">
        <v>7</v>
      </c>
      <c r="G32" s="34">
        <v>-382768.61553127668</v>
      </c>
      <c r="H32" s="34"/>
      <c r="I32" s="34">
        <f t="shared" si="10"/>
        <v>-382768.61553127668</v>
      </c>
    </row>
    <row r="33" spans="1:9" s="42" customFormat="1" ht="13.2" x14ac:dyDescent="0.3">
      <c r="A33" s="31"/>
      <c r="B33" s="32"/>
      <c r="C33" s="31" t="s">
        <v>32</v>
      </c>
      <c r="D33" s="31" t="s">
        <v>38</v>
      </c>
      <c r="E33" s="31" t="s">
        <v>39</v>
      </c>
      <c r="F33" s="31" t="s">
        <v>7</v>
      </c>
      <c r="G33" s="34">
        <v>-3750.9230743499984</v>
      </c>
      <c r="H33" s="34"/>
      <c r="I33" s="34">
        <f t="shared" si="10"/>
        <v>-3750.9230743499984</v>
      </c>
    </row>
    <row r="34" spans="1:9" s="42" customFormat="1" ht="13.2" x14ac:dyDescent="0.3">
      <c r="A34" s="31"/>
      <c r="B34" s="32"/>
      <c r="C34" s="31" t="s">
        <v>27</v>
      </c>
      <c r="D34" s="31" t="s">
        <v>19</v>
      </c>
      <c r="E34" s="31" t="s">
        <v>19</v>
      </c>
      <c r="F34" s="31" t="s">
        <v>7</v>
      </c>
      <c r="G34" s="34">
        <v>-41233.346153062812</v>
      </c>
      <c r="H34" s="34"/>
      <c r="I34" s="34">
        <f t="shared" si="10"/>
        <v>-41233.346153062812</v>
      </c>
    </row>
    <row r="35" spans="1:9" s="42" customFormat="1" ht="13.2" x14ac:dyDescent="0.3">
      <c r="A35" s="31"/>
      <c r="B35" s="32"/>
      <c r="C35" s="31" t="s">
        <v>42</v>
      </c>
      <c r="D35" s="31" t="s">
        <v>19</v>
      </c>
      <c r="E35" s="31" t="s">
        <v>19</v>
      </c>
      <c r="F35" s="31" t="s">
        <v>8</v>
      </c>
      <c r="G35" s="34">
        <v>-909.92518014380767</v>
      </c>
      <c r="H35" s="34"/>
      <c r="I35" s="34">
        <f t="shared" si="10"/>
        <v>-909.92518014380767</v>
      </c>
    </row>
    <row r="36" spans="1:9" s="42" customFormat="1" ht="26.4" x14ac:dyDescent="0.3">
      <c r="A36" s="31" t="s">
        <v>51</v>
      </c>
      <c r="B36" s="32" t="s">
        <v>52</v>
      </c>
      <c r="C36" s="31" t="s">
        <v>32</v>
      </c>
      <c r="D36" s="31" t="s">
        <v>19</v>
      </c>
      <c r="E36" s="31" t="s">
        <v>19</v>
      </c>
      <c r="F36" s="31" t="s">
        <v>7</v>
      </c>
      <c r="G36" s="34">
        <v>-6656566.2818195745</v>
      </c>
      <c r="H36" s="34">
        <f>-186360-136099-127541</f>
        <v>-450000</v>
      </c>
      <c r="I36" s="34">
        <f t="shared" si="10"/>
        <v>-7106566.2818195745</v>
      </c>
    </row>
    <row r="37" spans="1:9" s="42" customFormat="1" ht="13.2" x14ac:dyDescent="0.3">
      <c r="A37" s="31"/>
      <c r="B37" s="32"/>
      <c r="C37" s="31" t="s">
        <v>32</v>
      </c>
      <c r="D37" s="31" t="s">
        <v>36</v>
      </c>
      <c r="E37" s="31" t="s">
        <v>37</v>
      </c>
      <c r="F37" s="31" t="s">
        <v>7</v>
      </c>
      <c r="G37" s="34">
        <v>-853723.31911524001</v>
      </c>
      <c r="H37" s="34"/>
      <c r="I37" s="34">
        <f t="shared" si="10"/>
        <v>-853723.31911524001</v>
      </c>
    </row>
    <row r="38" spans="1:9" s="42" customFormat="1" ht="13.2" x14ac:dyDescent="0.3">
      <c r="A38" s="31"/>
      <c r="B38" s="32"/>
      <c r="C38" s="31" t="s">
        <v>32</v>
      </c>
      <c r="D38" s="31" t="s">
        <v>38</v>
      </c>
      <c r="E38" s="31" t="s">
        <v>39</v>
      </c>
      <c r="F38" s="31" t="s">
        <v>7</v>
      </c>
      <c r="G38" s="34">
        <v>-13128.230752299991</v>
      </c>
      <c r="H38" s="34"/>
      <c r="I38" s="34">
        <f t="shared" si="10"/>
        <v>-13128.230752299991</v>
      </c>
    </row>
    <row r="39" spans="1:9" s="42" customFormat="1" ht="13.2" x14ac:dyDescent="0.3">
      <c r="A39" s="31"/>
      <c r="B39" s="32"/>
      <c r="C39" s="31" t="s">
        <v>32</v>
      </c>
      <c r="D39" s="31" t="s">
        <v>47</v>
      </c>
      <c r="E39" s="31" t="s">
        <v>48</v>
      </c>
      <c r="F39" s="31" t="s">
        <v>154</v>
      </c>
      <c r="G39" s="34">
        <v>-594527.99999000004</v>
      </c>
      <c r="H39" s="34">
        <f>475000-25000</f>
        <v>450000</v>
      </c>
      <c r="I39" s="34">
        <f t="shared" si="10"/>
        <v>-144527.99999000004</v>
      </c>
    </row>
    <row r="40" spans="1:9" s="42" customFormat="1" ht="13.2" x14ac:dyDescent="0.3">
      <c r="A40" s="31"/>
      <c r="B40" s="32"/>
      <c r="C40" s="31" t="s">
        <v>55</v>
      </c>
      <c r="D40" s="31" t="s">
        <v>19</v>
      </c>
      <c r="E40" s="31" t="s">
        <v>19</v>
      </c>
      <c r="F40" s="31" t="s">
        <v>155</v>
      </c>
      <c r="G40" s="34">
        <v>-1050000</v>
      </c>
      <c r="H40" s="34"/>
      <c r="I40" s="34">
        <f t="shared" si="10"/>
        <v>-1050000</v>
      </c>
    </row>
    <row r="41" spans="1:9" s="42" customFormat="1" ht="13.2" x14ac:dyDescent="0.3">
      <c r="A41" s="31"/>
      <c r="B41" s="32"/>
      <c r="C41" s="31" t="s">
        <v>55</v>
      </c>
      <c r="D41" s="31" t="s">
        <v>47</v>
      </c>
      <c r="E41" s="31" t="s">
        <v>48</v>
      </c>
      <c r="F41" s="31" t="s">
        <v>130</v>
      </c>
      <c r="G41" s="34">
        <v>-5099999.9999899995</v>
      </c>
      <c r="H41" s="34"/>
      <c r="I41" s="34">
        <f t="shared" si="10"/>
        <v>-5099999.9999899995</v>
      </c>
    </row>
    <row r="42" spans="1:9" s="42" customFormat="1" ht="13.2" x14ac:dyDescent="0.3">
      <c r="A42" s="31"/>
      <c r="B42" s="32"/>
      <c r="C42" s="31" t="s">
        <v>27</v>
      </c>
      <c r="D42" s="31" t="s">
        <v>19</v>
      </c>
      <c r="E42" s="31" t="s">
        <v>19</v>
      </c>
      <c r="F42" s="31" t="s">
        <v>7</v>
      </c>
      <c r="G42" s="34">
        <v>-3462900.05153572</v>
      </c>
      <c r="H42" s="34"/>
      <c r="I42" s="34">
        <f t="shared" si="10"/>
        <v>-3462900.05153572</v>
      </c>
    </row>
    <row r="43" spans="1:9" s="42" customFormat="1" ht="13.2" x14ac:dyDescent="0.3">
      <c r="A43" s="31"/>
      <c r="B43" s="32"/>
      <c r="C43" s="31" t="s">
        <v>29</v>
      </c>
      <c r="D43" s="31" t="s">
        <v>19</v>
      </c>
      <c r="E43" s="31" t="s">
        <v>19</v>
      </c>
      <c r="F43" s="31" t="s">
        <v>156</v>
      </c>
      <c r="G43" s="34">
        <v>-6229362</v>
      </c>
      <c r="H43" s="34"/>
      <c r="I43" s="34">
        <f t="shared" si="10"/>
        <v>-6229362</v>
      </c>
    </row>
    <row r="44" spans="1:9" s="42" customFormat="1" ht="26.4" x14ac:dyDescent="0.3">
      <c r="A44" s="31"/>
      <c r="B44" s="32"/>
      <c r="C44" s="31" t="s">
        <v>29</v>
      </c>
      <c r="D44" s="31" t="s">
        <v>47</v>
      </c>
      <c r="E44" s="31" t="s">
        <v>48</v>
      </c>
      <c r="F44" s="32" t="s">
        <v>157</v>
      </c>
      <c r="G44" s="34">
        <v>-12299999.999909999</v>
      </c>
      <c r="H44" s="34"/>
      <c r="I44" s="34">
        <f t="shared" si="10"/>
        <v>-12299999.999909999</v>
      </c>
    </row>
    <row r="45" spans="1:9" s="42" customFormat="1" ht="13.2" x14ac:dyDescent="0.3">
      <c r="A45" s="31"/>
      <c r="B45" s="32"/>
      <c r="C45" s="31" t="s">
        <v>42</v>
      </c>
      <c r="D45" s="31" t="s">
        <v>19</v>
      </c>
      <c r="E45" s="31" t="s">
        <v>19</v>
      </c>
      <c r="F45" s="31" t="s">
        <v>8</v>
      </c>
      <c r="G45" s="34">
        <v>-4967.4829979798724</v>
      </c>
      <c r="H45" s="34"/>
      <c r="I45" s="34">
        <f t="shared" si="10"/>
        <v>-4967.4829979798724</v>
      </c>
    </row>
    <row r="46" spans="1:9" s="42" customFormat="1" ht="26.4" x14ac:dyDescent="0.3">
      <c r="A46" s="31" t="s">
        <v>56</v>
      </c>
      <c r="B46" s="32" t="s">
        <v>57</v>
      </c>
      <c r="C46" s="31" t="s">
        <v>32</v>
      </c>
      <c r="D46" s="31" t="s">
        <v>19</v>
      </c>
      <c r="E46" s="31" t="s">
        <v>19</v>
      </c>
      <c r="F46" s="31" t="s">
        <v>7</v>
      </c>
      <c r="G46" s="34">
        <v>-1013503.2547724782</v>
      </c>
      <c r="H46" s="34"/>
      <c r="I46" s="34">
        <f t="shared" si="10"/>
        <v>-1013503.2547724782</v>
      </c>
    </row>
    <row r="47" spans="1:9" s="42" customFormat="1" ht="13.2" x14ac:dyDescent="0.3">
      <c r="A47" s="31"/>
      <c r="B47" s="32"/>
      <c r="C47" s="31" t="s">
        <v>32</v>
      </c>
      <c r="D47" s="31" t="s">
        <v>36</v>
      </c>
      <c r="E47" s="31" t="s">
        <v>37</v>
      </c>
      <c r="F47" s="31" t="s">
        <v>7</v>
      </c>
      <c r="G47" s="34">
        <v>-1949.1399979800001</v>
      </c>
      <c r="H47" s="34"/>
      <c r="I47" s="34">
        <f t="shared" si="10"/>
        <v>-1949.1399979800001</v>
      </c>
    </row>
    <row r="48" spans="1:9" s="42" customFormat="1" ht="13.2" x14ac:dyDescent="0.3">
      <c r="A48" s="31"/>
      <c r="B48" s="32"/>
      <c r="C48" s="31" t="s">
        <v>32</v>
      </c>
      <c r="D48" s="31" t="s">
        <v>38</v>
      </c>
      <c r="E48" s="31" t="s">
        <v>39</v>
      </c>
      <c r="F48" s="31" t="s">
        <v>7</v>
      </c>
      <c r="G48" s="34">
        <v>-1875.4615384499994</v>
      </c>
      <c r="H48" s="34"/>
      <c r="I48" s="34">
        <f t="shared" si="10"/>
        <v>-1875.4615384499994</v>
      </c>
    </row>
    <row r="49" spans="1:9" s="42" customFormat="1" ht="13.2" x14ac:dyDescent="0.3">
      <c r="A49" s="31"/>
      <c r="B49" s="32"/>
      <c r="C49" s="31" t="s">
        <v>27</v>
      </c>
      <c r="D49" s="31" t="s">
        <v>19</v>
      </c>
      <c r="E49" s="31" t="s">
        <v>19</v>
      </c>
      <c r="F49" s="31" t="s">
        <v>7</v>
      </c>
      <c r="G49" s="34">
        <v>-506951.6730765315</v>
      </c>
      <c r="H49" s="34"/>
      <c r="I49" s="34">
        <f t="shared" si="10"/>
        <v>-506951.6730765315</v>
      </c>
    </row>
    <row r="50" spans="1:9" s="42" customFormat="1" ht="13.2" x14ac:dyDescent="0.3">
      <c r="A50" s="31"/>
      <c r="B50" s="32"/>
      <c r="C50" s="31" t="s">
        <v>42</v>
      </c>
      <c r="D50" s="31" t="s">
        <v>19</v>
      </c>
      <c r="E50" s="31" t="s">
        <v>19</v>
      </c>
      <c r="F50" s="31" t="s">
        <v>8</v>
      </c>
      <c r="G50" s="34">
        <v>-1447.6239692307688</v>
      </c>
      <c r="H50" s="34"/>
      <c r="I50" s="34">
        <f t="shared" si="10"/>
        <v>-1447.6239692307688</v>
      </c>
    </row>
    <row r="51" spans="1:9" s="42" customFormat="1" ht="39.6" x14ac:dyDescent="0.3">
      <c r="A51" s="31" t="s">
        <v>58</v>
      </c>
      <c r="B51" s="49" t="s">
        <v>59</v>
      </c>
      <c r="C51" s="31" t="s">
        <v>32</v>
      </c>
      <c r="D51" s="31" t="s">
        <v>19</v>
      </c>
      <c r="E51" s="31" t="s">
        <v>19</v>
      </c>
      <c r="F51" s="31" t="s">
        <v>7</v>
      </c>
      <c r="G51" s="34">
        <v>-151056.16057327669</v>
      </c>
      <c r="H51" s="34"/>
      <c r="I51" s="34">
        <f t="shared" si="10"/>
        <v>-151056.16057327669</v>
      </c>
    </row>
    <row r="52" spans="1:9" s="42" customFormat="1" ht="13.2" x14ac:dyDescent="0.3">
      <c r="A52" s="31"/>
      <c r="B52" s="32"/>
      <c r="C52" s="31" t="s">
        <v>32</v>
      </c>
      <c r="D52" s="31" t="s">
        <v>38</v>
      </c>
      <c r="E52" s="31" t="s">
        <v>39</v>
      </c>
      <c r="F52" s="31" t="s">
        <v>7</v>
      </c>
      <c r="G52" s="34">
        <v>-1875.4615384499994</v>
      </c>
      <c r="H52" s="34"/>
      <c r="I52" s="34">
        <f t="shared" si="10"/>
        <v>-1875.4615384499994</v>
      </c>
    </row>
    <row r="53" spans="1:9" s="42" customFormat="1" ht="13.2" x14ac:dyDescent="0.3">
      <c r="A53" s="31"/>
      <c r="B53" s="32"/>
      <c r="C53" s="31" t="s">
        <v>27</v>
      </c>
      <c r="D53" s="31" t="s">
        <v>19</v>
      </c>
      <c r="E53" s="31" t="s">
        <v>19</v>
      </c>
      <c r="F53" s="31" t="s">
        <v>7</v>
      </c>
      <c r="G53" s="34">
        <v>-20616.673076531406</v>
      </c>
      <c r="H53" s="34"/>
      <c r="I53" s="34">
        <f t="shared" si="10"/>
        <v>-20616.673076531406</v>
      </c>
    </row>
    <row r="54" spans="1:9" s="42" customFormat="1" ht="13.2" x14ac:dyDescent="0.3">
      <c r="A54" s="31"/>
      <c r="B54" s="32"/>
      <c r="C54" s="31" t="s">
        <v>42</v>
      </c>
      <c r="D54" s="31" t="s">
        <v>19</v>
      </c>
      <c r="E54" s="31" t="s">
        <v>19</v>
      </c>
      <c r="F54" s="31" t="s">
        <v>8</v>
      </c>
      <c r="G54" s="34">
        <v>-280.4456533429186</v>
      </c>
      <c r="H54" s="34"/>
      <c r="I54" s="34">
        <f t="shared" si="10"/>
        <v>-280.4456533429186</v>
      </c>
    </row>
    <row r="55" spans="1:9" s="42" customFormat="1" ht="13.2" x14ac:dyDescent="0.3">
      <c r="A55" s="31" t="s">
        <v>60</v>
      </c>
      <c r="B55" s="32" t="s">
        <v>61</v>
      </c>
      <c r="C55" s="31" t="s">
        <v>32</v>
      </c>
      <c r="D55" s="31" t="s">
        <v>19</v>
      </c>
      <c r="E55" s="31" t="s">
        <v>19</v>
      </c>
      <c r="F55" s="31" t="s">
        <v>7</v>
      </c>
      <c r="G55" s="34">
        <v>-600948.89616636175</v>
      </c>
      <c r="H55" s="34"/>
      <c r="I55" s="34">
        <f t="shared" si="10"/>
        <v>-600948.89616636175</v>
      </c>
    </row>
    <row r="56" spans="1:9" s="42" customFormat="1" ht="13.2" x14ac:dyDescent="0.3">
      <c r="A56" s="31"/>
      <c r="B56" s="32"/>
      <c r="C56" s="31" t="s">
        <v>32</v>
      </c>
      <c r="D56" s="31" t="s">
        <v>36</v>
      </c>
      <c r="E56" s="31" t="s">
        <v>37</v>
      </c>
      <c r="F56" s="31" t="s">
        <v>7</v>
      </c>
      <c r="G56" s="34">
        <v>-118897.53987677999</v>
      </c>
      <c r="H56" s="34"/>
      <c r="I56" s="34">
        <f t="shared" si="10"/>
        <v>-118897.53987677999</v>
      </c>
    </row>
    <row r="57" spans="1:9" s="42" customFormat="1" ht="13.2" x14ac:dyDescent="0.3">
      <c r="A57" s="31"/>
      <c r="B57" s="32"/>
      <c r="C57" s="31" t="s">
        <v>32</v>
      </c>
      <c r="D57" s="31" t="s">
        <v>38</v>
      </c>
      <c r="E57" s="31" t="s">
        <v>39</v>
      </c>
      <c r="F57" s="31" t="s">
        <v>7</v>
      </c>
      <c r="G57" s="34">
        <v>-1875.4615384499994</v>
      </c>
      <c r="H57" s="34"/>
      <c r="I57" s="34">
        <f t="shared" si="10"/>
        <v>-1875.4615384499994</v>
      </c>
    </row>
    <row r="58" spans="1:9" s="42" customFormat="1" ht="13.2" x14ac:dyDescent="0.3">
      <c r="A58" s="31"/>
      <c r="B58" s="32"/>
      <c r="C58" s="31" t="s">
        <v>27</v>
      </c>
      <c r="D58" s="31" t="s">
        <v>19</v>
      </c>
      <c r="E58" s="31" t="s">
        <v>19</v>
      </c>
      <c r="F58" s="31" t="s">
        <v>7</v>
      </c>
      <c r="G58" s="34">
        <v>-20616.673076531406</v>
      </c>
      <c r="H58" s="34"/>
      <c r="I58" s="34">
        <f t="shared" si="10"/>
        <v>-20616.673076531406</v>
      </c>
    </row>
    <row r="59" spans="1:9" s="42" customFormat="1" ht="13.2" x14ac:dyDescent="0.3">
      <c r="A59" s="31"/>
      <c r="B59" s="32"/>
      <c r="C59" s="31" t="s">
        <v>42</v>
      </c>
      <c r="D59" s="31" t="s">
        <v>19</v>
      </c>
      <c r="E59" s="31" t="s">
        <v>19</v>
      </c>
      <c r="F59" s="31" t="s">
        <v>8</v>
      </c>
      <c r="G59" s="34">
        <v>-503.90400661394665</v>
      </c>
      <c r="H59" s="34"/>
      <c r="I59" s="34">
        <f t="shared" si="10"/>
        <v>-503.90400661394665</v>
      </c>
    </row>
    <row r="60" spans="1:9" s="42" customFormat="1" ht="26.4" x14ac:dyDescent="0.3">
      <c r="A60" s="31" t="s">
        <v>62</v>
      </c>
      <c r="B60" s="32" t="s">
        <v>63</v>
      </c>
      <c r="C60" s="31" t="s">
        <v>32</v>
      </c>
      <c r="D60" s="31" t="s">
        <v>19</v>
      </c>
      <c r="E60" s="31" t="s">
        <v>19</v>
      </c>
      <c r="F60" s="31" t="s">
        <v>7</v>
      </c>
      <c r="G60" s="34">
        <v>-137905.70157946646</v>
      </c>
      <c r="H60" s="34"/>
      <c r="I60" s="34">
        <f t="shared" si="10"/>
        <v>-137905.70157946646</v>
      </c>
    </row>
    <row r="61" spans="1:9" s="42" customFormat="1" ht="13.2" x14ac:dyDescent="0.3">
      <c r="A61" s="31"/>
      <c r="B61" s="32"/>
      <c r="C61" s="31" t="s">
        <v>32</v>
      </c>
      <c r="D61" s="31" t="s">
        <v>38</v>
      </c>
      <c r="E61" s="31" t="s">
        <v>39</v>
      </c>
      <c r="F61" s="31" t="s">
        <v>7</v>
      </c>
      <c r="G61" s="34">
        <v>-1875.4615384499994</v>
      </c>
      <c r="H61" s="34"/>
      <c r="I61" s="34">
        <f t="shared" si="10"/>
        <v>-1875.4615384499994</v>
      </c>
    </row>
    <row r="62" spans="1:9" s="42" customFormat="1" ht="13.2" x14ac:dyDescent="0.3">
      <c r="A62" s="31"/>
      <c r="B62" s="32"/>
      <c r="C62" s="31" t="s">
        <v>27</v>
      </c>
      <c r="D62" s="31" t="s">
        <v>19</v>
      </c>
      <c r="E62" s="31" t="s">
        <v>19</v>
      </c>
      <c r="F62" s="31" t="s">
        <v>7</v>
      </c>
      <c r="G62" s="34">
        <v>-335616.67307653138</v>
      </c>
      <c r="H62" s="34"/>
      <c r="I62" s="34">
        <f t="shared" si="10"/>
        <v>-335616.67307653138</v>
      </c>
    </row>
    <row r="63" spans="1:9" s="42" customFormat="1" ht="13.2" x14ac:dyDescent="0.3">
      <c r="A63" s="31"/>
      <c r="B63" s="32"/>
      <c r="C63" s="31" t="s">
        <v>29</v>
      </c>
      <c r="D63" s="31" t="s">
        <v>64</v>
      </c>
      <c r="E63" s="31" t="s">
        <v>65</v>
      </c>
      <c r="F63" s="31" t="s">
        <v>129</v>
      </c>
      <c r="G63" s="34">
        <v>-24749999.999990001</v>
      </c>
      <c r="H63" s="34"/>
      <c r="I63" s="34">
        <f t="shared" si="10"/>
        <v>-24749999.999990001</v>
      </c>
    </row>
    <row r="64" spans="1:9" s="42" customFormat="1" ht="13.2" customHeight="1" x14ac:dyDescent="0.3">
      <c r="A64" s="31"/>
      <c r="B64" s="32"/>
      <c r="C64" s="31" t="s">
        <v>42</v>
      </c>
      <c r="D64" s="31"/>
      <c r="E64" s="31"/>
      <c r="F64" s="31" t="s">
        <v>8</v>
      </c>
      <c r="G64" s="34">
        <v>-334.9476907260962</v>
      </c>
      <c r="H64" s="34"/>
      <c r="I64" s="34">
        <f t="shared" si="10"/>
        <v>-334.9476907260962</v>
      </c>
    </row>
    <row r="65" spans="1:9" s="42" customFormat="1" ht="26.4" x14ac:dyDescent="0.3">
      <c r="A65" s="31" t="s">
        <v>66</v>
      </c>
      <c r="B65" s="32" t="s">
        <v>67</v>
      </c>
      <c r="C65" s="31" t="s">
        <v>32</v>
      </c>
      <c r="D65" s="31" t="s">
        <v>19</v>
      </c>
      <c r="E65" s="31" t="s">
        <v>19</v>
      </c>
      <c r="F65" s="31" t="s">
        <v>7</v>
      </c>
      <c r="G65" s="34">
        <v>-138070.59223926658</v>
      </c>
      <c r="H65" s="34"/>
      <c r="I65" s="34">
        <f t="shared" si="10"/>
        <v>-138070.59223926658</v>
      </c>
    </row>
    <row r="66" spans="1:9" s="42" customFormat="1" ht="13.2" x14ac:dyDescent="0.3">
      <c r="A66" s="31"/>
      <c r="B66" s="32"/>
      <c r="C66" s="31" t="s">
        <v>32</v>
      </c>
      <c r="D66" s="31" t="s">
        <v>38</v>
      </c>
      <c r="E66" s="31" t="s">
        <v>39</v>
      </c>
      <c r="F66" s="31" t="s">
        <v>7</v>
      </c>
      <c r="G66" s="34">
        <v>-1875.4615384499994</v>
      </c>
      <c r="H66" s="34"/>
      <c r="I66" s="34">
        <f t="shared" si="10"/>
        <v>-1875.4615384499994</v>
      </c>
    </row>
    <row r="67" spans="1:9" s="42" customFormat="1" ht="13.2" x14ac:dyDescent="0.3">
      <c r="A67" s="31"/>
      <c r="B67" s="32"/>
      <c r="C67" s="31" t="s">
        <v>27</v>
      </c>
      <c r="D67" s="31" t="s">
        <v>19</v>
      </c>
      <c r="E67" s="31" t="s">
        <v>19</v>
      </c>
      <c r="F67" s="31" t="s">
        <v>7</v>
      </c>
      <c r="G67" s="34">
        <v>-20616.673076531406</v>
      </c>
      <c r="H67" s="34"/>
      <c r="I67" s="34">
        <f t="shared" si="10"/>
        <v>-20616.673076531406</v>
      </c>
    </row>
    <row r="68" spans="1:9" s="42" customFormat="1" ht="13.2" x14ac:dyDescent="0.3">
      <c r="A68" s="31"/>
      <c r="B68" s="32"/>
      <c r="C68" s="31" t="s">
        <v>29</v>
      </c>
      <c r="D68" s="31" t="s">
        <v>122</v>
      </c>
      <c r="E68" s="31" t="s">
        <v>123</v>
      </c>
      <c r="F68" s="31" t="s">
        <v>130</v>
      </c>
      <c r="G68" s="34">
        <v>-6720000</v>
      </c>
      <c r="H68" s="34"/>
      <c r="I68" s="34">
        <f t="shared" si="10"/>
        <v>-6720000</v>
      </c>
    </row>
    <row r="69" spans="1:9" s="42" customFormat="1" ht="13.2" x14ac:dyDescent="0.3">
      <c r="A69" s="31"/>
      <c r="B69" s="32"/>
      <c r="C69" s="31" t="s">
        <v>42</v>
      </c>
      <c r="D69" s="31" t="s">
        <v>19</v>
      </c>
      <c r="E69" s="31" t="s">
        <v>19</v>
      </c>
      <c r="F69" s="31" t="s">
        <v>8</v>
      </c>
      <c r="G69" s="34">
        <v>-335.38959913731117</v>
      </c>
      <c r="H69" s="34"/>
      <c r="I69" s="34">
        <f t="shared" si="10"/>
        <v>-335.38959913731117</v>
      </c>
    </row>
    <row r="70" spans="1:9" s="42" customFormat="1" ht="12.75" customHeight="1" x14ac:dyDescent="0.3">
      <c r="A70" s="39" t="s">
        <v>68</v>
      </c>
      <c r="B70" s="50"/>
      <c r="C70" s="46"/>
      <c r="D70" s="40"/>
      <c r="E70" s="40"/>
      <c r="F70" s="40"/>
      <c r="G70" s="51">
        <f>+SUBTOTAL(9,G73:G117)</f>
        <v>-277816813.1285637</v>
      </c>
      <c r="H70" s="51">
        <f t="shared" ref="H70:I70" si="16">+SUBTOTAL(9,H73:H117)</f>
        <v>30000</v>
      </c>
      <c r="I70" s="51">
        <f t="shared" si="16"/>
        <v>-277786813.1285637</v>
      </c>
    </row>
    <row r="71" spans="1:9" s="42" customFormat="1" ht="12.75" customHeight="1" x14ac:dyDescent="0.3">
      <c r="A71" s="36" t="s">
        <v>143</v>
      </c>
      <c r="B71" s="50"/>
      <c r="C71" s="46"/>
      <c r="D71" s="40"/>
      <c r="E71" s="40"/>
      <c r="F71" s="40"/>
      <c r="G71" s="41">
        <f>+SUBTOTAL(9,G73:G89)</f>
        <v>-113913565.48777235</v>
      </c>
      <c r="H71" s="41">
        <f t="shared" ref="H71:I71" si="17">+SUBTOTAL(9,H73:H89)</f>
        <v>-357000</v>
      </c>
      <c r="I71" s="41">
        <f t="shared" si="17"/>
        <v>-114270565.48777235</v>
      </c>
    </row>
    <row r="72" spans="1:9" s="42" customFormat="1" ht="12.75" customHeight="1" x14ac:dyDescent="0.3">
      <c r="A72" s="66" t="s">
        <v>69</v>
      </c>
      <c r="B72" s="66"/>
      <c r="C72" s="46"/>
      <c r="D72" s="40"/>
      <c r="E72" s="40"/>
      <c r="F72" s="40"/>
      <c r="G72" s="41">
        <f>+SUBTOTAL(9,G73)</f>
        <v>-1865513.9999800019</v>
      </c>
      <c r="H72" s="41">
        <f t="shared" ref="H72:I72" si="18">+SUBTOTAL(9,H73)</f>
        <v>30000</v>
      </c>
      <c r="I72" s="41">
        <f t="shared" si="18"/>
        <v>-1835513.9999800019</v>
      </c>
    </row>
    <row r="73" spans="1:9" s="42" customFormat="1" ht="26.4" x14ac:dyDescent="0.3">
      <c r="A73" s="31" t="s">
        <v>70</v>
      </c>
      <c r="B73" s="32" t="s">
        <v>71</v>
      </c>
      <c r="C73" s="31" t="s">
        <v>32</v>
      </c>
      <c r="D73" s="31" t="s">
        <v>47</v>
      </c>
      <c r="E73" s="31" t="s">
        <v>48</v>
      </c>
      <c r="F73" s="31" t="s">
        <v>72</v>
      </c>
      <c r="G73" s="34">
        <v>-1865513.9999800019</v>
      </c>
      <c r="H73" s="34">
        <v>30000</v>
      </c>
      <c r="I73" s="34">
        <f t="shared" si="10"/>
        <v>-1835513.9999800019</v>
      </c>
    </row>
    <row r="74" spans="1:9" s="42" customFormat="1" ht="12.75" customHeight="1" x14ac:dyDescent="0.3">
      <c r="A74" s="65" t="s">
        <v>35</v>
      </c>
      <c r="B74" s="65"/>
      <c r="C74" s="46"/>
      <c r="D74" s="40"/>
      <c r="E74" s="40"/>
      <c r="F74" s="40"/>
      <c r="G74" s="41">
        <f>+SUBTOTAL(9, G75:G89)</f>
        <v>-112048051.48779234</v>
      </c>
      <c r="H74" s="41">
        <f t="shared" ref="H74:I74" si="19">+SUBTOTAL(9, H75:H89)</f>
        <v>-387000</v>
      </c>
      <c r="I74" s="41">
        <f t="shared" si="19"/>
        <v>-112435051.48779234</v>
      </c>
    </row>
    <row r="75" spans="1:9" s="42" customFormat="1" ht="26.4" x14ac:dyDescent="0.3">
      <c r="A75" s="31" t="s">
        <v>73</v>
      </c>
      <c r="B75" s="32" t="s">
        <v>74</v>
      </c>
      <c r="C75" s="31" t="s">
        <v>32</v>
      </c>
      <c r="D75" s="31" t="s">
        <v>19</v>
      </c>
      <c r="E75" s="31" t="s">
        <v>19</v>
      </c>
      <c r="F75" s="32" t="s">
        <v>153</v>
      </c>
      <c r="G75" s="34">
        <v>-66896862.808605947</v>
      </c>
      <c r="H75" s="34">
        <v>-387000</v>
      </c>
      <c r="I75" s="34">
        <f t="shared" si="10"/>
        <v>-67283862.808605939</v>
      </c>
    </row>
    <row r="76" spans="1:9" s="63" customFormat="1" ht="13.2" x14ac:dyDescent="0.3">
      <c r="A76" s="58"/>
      <c r="B76" s="64"/>
      <c r="C76" s="58" t="s">
        <v>32</v>
      </c>
      <c r="D76" s="58" t="s">
        <v>36</v>
      </c>
      <c r="E76" s="58" t="s">
        <v>37</v>
      </c>
      <c r="F76" s="58" t="s">
        <v>76</v>
      </c>
      <c r="G76" s="57">
        <v>-5632938.5639737807</v>
      </c>
      <c r="H76" s="57"/>
      <c r="I76" s="34">
        <f t="shared" si="10"/>
        <v>-5632938.5639737807</v>
      </c>
    </row>
    <row r="77" spans="1:9" s="42" customFormat="1" ht="13.2" x14ac:dyDescent="0.3">
      <c r="A77" s="31"/>
      <c r="B77" s="32"/>
      <c r="C77" s="31" t="s">
        <v>32</v>
      </c>
      <c r="D77" s="31" t="s">
        <v>38</v>
      </c>
      <c r="E77" s="31" t="s">
        <v>39</v>
      </c>
      <c r="F77" s="31" t="s">
        <v>76</v>
      </c>
      <c r="G77" s="34">
        <v>-15003.692307599995</v>
      </c>
      <c r="H77" s="34"/>
      <c r="I77" s="34">
        <f t="shared" si="10"/>
        <v>-15003.692307599995</v>
      </c>
    </row>
    <row r="78" spans="1:9" s="42" customFormat="1" ht="13.2" x14ac:dyDescent="0.3">
      <c r="A78" s="31"/>
      <c r="B78" s="32"/>
      <c r="C78" s="31" t="s">
        <v>32</v>
      </c>
      <c r="D78" s="31" t="s">
        <v>47</v>
      </c>
      <c r="E78" s="31" t="s">
        <v>48</v>
      </c>
      <c r="F78" s="31" t="s">
        <v>75</v>
      </c>
      <c r="G78" s="34">
        <v>-2199999.9999899999</v>
      </c>
      <c r="H78" s="34"/>
      <c r="I78" s="34">
        <f t="shared" si="10"/>
        <v>-2199999.9999899999</v>
      </c>
    </row>
    <row r="79" spans="1:9" s="42" customFormat="1" ht="26.4" x14ac:dyDescent="0.3">
      <c r="A79" s="31"/>
      <c r="B79" s="32"/>
      <c r="C79" s="31" t="s">
        <v>55</v>
      </c>
      <c r="D79" s="31" t="s">
        <v>19</v>
      </c>
      <c r="E79" s="31" t="s">
        <v>19</v>
      </c>
      <c r="F79" s="32" t="s">
        <v>158</v>
      </c>
      <c r="G79" s="34">
        <v>-2635948.4160605194</v>
      </c>
      <c r="H79" s="34"/>
      <c r="I79" s="34">
        <f t="shared" si="10"/>
        <v>-2635948.4160605194</v>
      </c>
    </row>
    <row r="80" spans="1:9" s="42" customFormat="1" ht="13.2" x14ac:dyDescent="0.3">
      <c r="A80" s="31"/>
      <c r="B80" s="32"/>
      <c r="C80" s="31" t="s">
        <v>27</v>
      </c>
      <c r="D80" s="31" t="s">
        <v>19</v>
      </c>
      <c r="E80" s="31" t="s">
        <v>19</v>
      </c>
      <c r="F80" s="31" t="s">
        <v>76</v>
      </c>
      <c r="G80" s="34">
        <v>-169973.38461225125</v>
      </c>
      <c r="H80" s="34"/>
      <c r="I80" s="34">
        <f t="shared" si="10"/>
        <v>-169973.38461225125</v>
      </c>
    </row>
    <row r="81" spans="1:9" s="42" customFormat="1" ht="26.4" x14ac:dyDescent="0.3">
      <c r="A81" s="31"/>
      <c r="B81" s="32"/>
      <c r="C81" s="31" t="s">
        <v>29</v>
      </c>
      <c r="D81" s="31" t="s">
        <v>19</v>
      </c>
      <c r="E81" s="31" t="s">
        <v>19</v>
      </c>
      <c r="F81" s="32" t="s">
        <v>159</v>
      </c>
      <c r="G81" s="34">
        <v>-18171458.63676279</v>
      </c>
      <c r="H81" s="34"/>
      <c r="I81" s="34">
        <f t="shared" si="10"/>
        <v>-18171458.63676279</v>
      </c>
    </row>
    <row r="82" spans="1:9" s="42" customFormat="1" ht="26.4" x14ac:dyDescent="0.3">
      <c r="A82" s="31"/>
      <c r="B82" s="32"/>
      <c r="C82" s="47">
        <v>43</v>
      </c>
      <c r="D82" s="31" t="s">
        <v>40</v>
      </c>
      <c r="E82" s="31" t="s">
        <v>41</v>
      </c>
      <c r="F82" s="32" t="s">
        <v>131</v>
      </c>
      <c r="G82" s="34">
        <v>-13400000</v>
      </c>
      <c r="H82" s="34"/>
      <c r="I82" s="34">
        <f t="shared" si="10"/>
        <v>-13400000</v>
      </c>
    </row>
    <row r="83" spans="1:9" s="42" customFormat="1" ht="13.2" x14ac:dyDescent="0.3">
      <c r="A83" s="31"/>
      <c r="B83" s="32"/>
      <c r="C83" s="31" t="s">
        <v>42</v>
      </c>
      <c r="D83" s="31" t="s">
        <v>19</v>
      </c>
      <c r="E83" s="31" t="s">
        <v>19</v>
      </c>
      <c r="F83" s="31" t="s">
        <v>8</v>
      </c>
      <c r="G83" s="34">
        <v>-29340.175686556435</v>
      </c>
      <c r="H83" s="34"/>
      <c r="I83" s="34">
        <f t="shared" si="10"/>
        <v>-29340.175686556435</v>
      </c>
    </row>
    <row r="84" spans="1:9" s="42" customFormat="1" ht="26.4" x14ac:dyDescent="0.3">
      <c r="A84" s="31" t="s">
        <v>77</v>
      </c>
      <c r="B84" s="32" t="s">
        <v>78</v>
      </c>
      <c r="C84" s="31" t="s">
        <v>32</v>
      </c>
      <c r="D84" s="31" t="s">
        <v>19</v>
      </c>
      <c r="E84" s="31" t="s">
        <v>19</v>
      </c>
      <c r="F84" s="31" t="s">
        <v>76</v>
      </c>
      <c r="G84" s="34">
        <v>-429813.67702988395</v>
      </c>
      <c r="H84" s="34"/>
      <c r="I84" s="34">
        <f t="shared" si="10"/>
        <v>-429813.67702988395</v>
      </c>
    </row>
    <row r="85" spans="1:9" s="42" customFormat="1" ht="13.2" x14ac:dyDescent="0.3">
      <c r="A85" s="31"/>
      <c r="B85" s="32"/>
      <c r="C85" s="31" t="s">
        <v>32</v>
      </c>
      <c r="D85" s="31" t="s">
        <v>38</v>
      </c>
      <c r="E85" s="31" t="s">
        <v>39</v>
      </c>
      <c r="F85" s="31" t="s">
        <v>76</v>
      </c>
      <c r="G85" s="34">
        <v>-3750.9230768999987</v>
      </c>
      <c r="H85" s="34"/>
      <c r="I85" s="34">
        <f t="shared" ref="I85:I148" si="20">+G85+H85</f>
        <v>-3750.9230768999987</v>
      </c>
    </row>
    <row r="86" spans="1:9" s="42" customFormat="1" ht="26.4" x14ac:dyDescent="0.3">
      <c r="A86" s="31"/>
      <c r="B86" s="32"/>
      <c r="C86" s="31" t="s">
        <v>55</v>
      </c>
      <c r="D86" s="31"/>
      <c r="E86" s="31"/>
      <c r="F86" s="32" t="s">
        <v>160</v>
      </c>
      <c r="G86" s="34">
        <v>-316266.20241205086</v>
      </c>
      <c r="H86" s="34"/>
      <c r="I86" s="34">
        <f t="shared" si="20"/>
        <v>-316266.20241205086</v>
      </c>
    </row>
    <row r="87" spans="1:9" s="42" customFormat="1" ht="13.2" x14ac:dyDescent="0.3">
      <c r="A87" s="31"/>
      <c r="B87" s="32"/>
      <c r="C87" s="31" t="s">
        <v>27</v>
      </c>
      <c r="D87" s="31" t="s">
        <v>19</v>
      </c>
      <c r="E87" s="31" t="s">
        <v>19</v>
      </c>
      <c r="F87" s="31" t="s">
        <v>76</v>
      </c>
      <c r="G87" s="34">
        <v>-41233.346153062812</v>
      </c>
      <c r="H87" s="34"/>
      <c r="I87" s="34">
        <f t="shared" si="20"/>
        <v>-41233.346153062812</v>
      </c>
    </row>
    <row r="88" spans="1:9" s="42" customFormat="1" ht="26.4" x14ac:dyDescent="0.3">
      <c r="A88" s="31"/>
      <c r="B88" s="32"/>
      <c r="C88" s="31" t="s">
        <v>29</v>
      </c>
      <c r="D88" s="31"/>
      <c r="E88" s="31"/>
      <c r="F88" s="32" t="s">
        <v>159</v>
      </c>
      <c r="G88" s="34">
        <v>-2105083.8671993641</v>
      </c>
      <c r="H88" s="34"/>
      <c r="I88" s="34">
        <f t="shared" si="20"/>
        <v>-2105083.8671993641</v>
      </c>
    </row>
    <row r="89" spans="1:9" s="42" customFormat="1" ht="13.2" x14ac:dyDescent="0.3">
      <c r="A89" s="31"/>
      <c r="B89" s="32"/>
      <c r="C89" s="31" t="s">
        <v>42</v>
      </c>
      <c r="D89" s="31" t="s">
        <v>19</v>
      </c>
      <c r="E89" s="31" t="s">
        <v>19</v>
      </c>
      <c r="F89" s="31" t="s">
        <v>8</v>
      </c>
      <c r="G89" s="34">
        <v>-377.79392163910836</v>
      </c>
      <c r="H89" s="34"/>
      <c r="I89" s="34">
        <f t="shared" si="20"/>
        <v>-377.79392163910836</v>
      </c>
    </row>
    <row r="90" spans="1:9" s="42" customFormat="1" ht="12.75" customHeight="1" x14ac:dyDescent="0.3">
      <c r="A90" s="36" t="s">
        <v>80</v>
      </c>
      <c r="B90" s="36"/>
      <c r="C90" s="36"/>
      <c r="D90" s="40"/>
      <c r="E90" s="40"/>
      <c r="F90" s="40"/>
      <c r="G90" s="41">
        <f>+SUBTOTAL(9, G92:G117)</f>
        <v>-163903247.64079136</v>
      </c>
      <c r="H90" s="41">
        <f t="shared" ref="H90:I90" si="21">+SUBTOTAL(9, H92:H117)</f>
        <v>387000</v>
      </c>
      <c r="I90" s="41">
        <f t="shared" si="21"/>
        <v>-163516247.64079136</v>
      </c>
    </row>
    <row r="91" spans="1:9" s="42" customFormat="1" ht="12.75" customHeight="1" x14ac:dyDescent="0.3">
      <c r="A91" s="66" t="s">
        <v>69</v>
      </c>
      <c r="B91" s="66"/>
      <c r="C91" s="46"/>
      <c r="D91" s="40"/>
      <c r="E91" s="40"/>
      <c r="F91" s="40"/>
      <c r="G91" s="41">
        <f>+SUBTOTAL(9, G92:G92)</f>
        <v>-100000</v>
      </c>
      <c r="H91" s="41">
        <f t="shared" ref="H91:I91" si="22">+SUBTOTAL(9, H92:H92)</f>
        <v>0</v>
      </c>
      <c r="I91" s="41">
        <f t="shared" si="22"/>
        <v>-100000</v>
      </c>
    </row>
    <row r="92" spans="1:9" s="42" customFormat="1" ht="25.5" customHeight="1" x14ac:dyDescent="0.3">
      <c r="A92" s="31" t="s">
        <v>81</v>
      </c>
      <c r="B92" s="32" t="s">
        <v>82</v>
      </c>
      <c r="C92" s="31" t="s">
        <v>27</v>
      </c>
      <c r="D92" s="31" t="s">
        <v>47</v>
      </c>
      <c r="E92" s="31" t="s">
        <v>48</v>
      </c>
      <c r="F92" s="31" t="s">
        <v>79</v>
      </c>
      <c r="G92" s="34">
        <v>-100000</v>
      </c>
      <c r="H92" s="34"/>
      <c r="I92" s="34">
        <f t="shared" si="20"/>
        <v>-100000</v>
      </c>
    </row>
    <row r="93" spans="1:9" s="42" customFormat="1" ht="12.75" customHeight="1" x14ac:dyDescent="0.3">
      <c r="A93" s="65" t="s">
        <v>35</v>
      </c>
      <c r="B93" s="65"/>
      <c r="C93" s="46"/>
      <c r="D93" s="40"/>
      <c r="E93" s="40"/>
      <c r="F93" s="40"/>
      <c r="G93" s="41">
        <f>+SUBTOTAL(9, G94:G117)</f>
        <v>-163803247.64079136</v>
      </c>
      <c r="H93" s="41">
        <f t="shared" ref="H93:I93" si="23">+SUBTOTAL(9, H94:H117)</f>
        <v>387000</v>
      </c>
      <c r="I93" s="41">
        <f t="shared" si="23"/>
        <v>-163416247.64079136</v>
      </c>
    </row>
    <row r="94" spans="1:9" s="42" customFormat="1" ht="26.4" x14ac:dyDescent="0.3">
      <c r="A94" s="31" t="s">
        <v>85</v>
      </c>
      <c r="B94" s="32" t="s">
        <v>86</v>
      </c>
      <c r="C94" s="31" t="s">
        <v>32</v>
      </c>
      <c r="D94" s="31" t="s">
        <v>19</v>
      </c>
      <c r="E94" s="31" t="s">
        <v>19</v>
      </c>
      <c r="F94" s="31" t="s">
        <v>84</v>
      </c>
      <c r="G94" s="34">
        <v>-14849356.855458062</v>
      </c>
      <c r="H94" s="34"/>
      <c r="I94" s="34">
        <f t="shared" si="20"/>
        <v>-14849356.855458062</v>
      </c>
    </row>
    <row r="95" spans="1:9" s="63" customFormat="1" ht="13.2" x14ac:dyDescent="0.3">
      <c r="A95" s="58"/>
      <c r="B95" s="64"/>
      <c r="C95" s="58" t="s">
        <v>32</v>
      </c>
      <c r="D95" s="58" t="s">
        <v>36</v>
      </c>
      <c r="E95" s="58" t="s">
        <v>37</v>
      </c>
      <c r="F95" s="58" t="s">
        <v>7</v>
      </c>
      <c r="G95" s="57">
        <v>-23173.951999039982</v>
      </c>
      <c r="H95" s="57"/>
      <c r="I95" s="34">
        <f t="shared" si="20"/>
        <v>-23173.951999039982</v>
      </c>
    </row>
    <row r="96" spans="1:9" s="42" customFormat="1" ht="13.2" x14ac:dyDescent="0.3">
      <c r="A96" s="31"/>
      <c r="B96" s="32"/>
      <c r="C96" s="31" t="s">
        <v>32</v>
      </c>
      <c r="D96" s="31" t="s">
        <v>38</v>
      </c>
      <c r="E96" s="31" t="s">
        <v>39</v>
      </c>
      <c r="F96" s="31" t="s">
        <v>7</v>
      </c>
      <c r="G96" s="34">
        <v>-46305.746618645993</v>
      </c>
      <c r="H96" s="34"/>
      <c r="I96" s="34">
        <f t="shared" si="20"/>
        <v>-46305.746618645993</v>
      </c>
    </row>
    <row r="97" spans="1:9" s="42" customFormat="1" ht="13.2" x14ac:dyDescent="0.3">
      <c r="A97" s="31"/>
      <c r="B97" s="32"/>
      <c r="C97" s="31" t="s">
        <v>55</v>
      </c>
      <c r="D97" s="31" t="s">
        <v>19</v>
      </c>
      <c r="E97" s="31" t="s">
        <v>19</v>
      </c>
      <c r="F97" s="31" t="s">
        <v>135</v>
      </c>
      <c r="G97" s="34">
        <v>-3213994.0827925475</v>
      </c>
      <c r="H97" s="34"/>
      <c r="I97" s="34">
        <f t="shared" si="20"/>
        <v>-3213994.0827925475</v>
      </c>
    </row>
    <row r="98" spans="1:9" s="42" customFormat="1" ht="13.2" x14ac:dyDescent="0.3">
      <c r="A98" s="31"/>
      <c r="B98" s="32"/>
      <c r="C98" s="31" t="s">
        <v>27</v>
      </c>
      <c r="D98" s="31" t="s">
        <v>19</v>
      </c>
      <c r="E98" s="31" t="s">
        <v>19</v>
      </c>
      <c r="F98" s="31" t="s">
        <v>7</v>
      </c>
      <c r="G98" s="34">
        <v>-127648.99845918844</v>
      </c>
      <c r="H98" s="34"/>
      <c r="I98" s="34">
        <f t="shared" si="20"/>
        <v>-127648.99845918844</v>
      </c>
    </row>
    <row r="99" spans="1:9" s="42" customFormat="1" ht="13.2" x14ac:dyDescent="0.3">
      <c r="A99" s="31"/>
      <c r="B99" s="32"/>
      <c r="C99" s="31" t="s">
        <v>29</v>
      </c>
      <c r="D99" s="31" t="s">
        <v>19</v>
      </c>
      <c r="E99" s="31" t="s">
        <v>19</v>
      </c>
      <c r="F99" s="31" t="s">
        <v>134</v>
      </c>
      <c r="G99" s="34">
        <v>-38783033.43005164</v>
      </c>
      <c r="H99" s="34"/>
      <c r="I99" s="34">
        <f t="shared" si="20"/>
        <v>-38783033.43005164</v>
      </c>
    </row>
    <row r="100" spans="1:9" s="42" customFormat="1" ht="26.4" x14ac:dyDescent="0.3">
      <c r="A100" s="31"/>
      <c r="B100" s="32"/>
      <c r="C100" s="31" t="s">
        <v>29</v>
      </c>
      <c r="D100" s="31" t="s">
        <v>47</v>
      </c>
      <c r="E100" s="31" t="s">
        <v>48</v>
      </c>
      <c r="F100" s="32" t="s">
        <v>133</v>
      </c>
      <c r="G100" s="34">
        <v>-20781003</v>
      </c>
      <c r="H100" s="34"/>
      <c r="I100" s="34">
        <f t="shared" si="20"/>
        <v>-20781003</v>
      </c>
    </row>
    <row r="101" spans="1:9" s="42" customFormat="1" ht="13.2" x14ac:dyDescent="0.3">
      <c r="A101" s="31"/>
      <c r="B101" s="32"/>
      <c r="C101" s="31" t="s">
        <v>29</v>
      </c>
      <c r="D101" s="31" t="s">
        <v>53</v>
      </c>
      <c r="E101" s="31" t="s">
        <v>54</v>
      </c>
      <c r="F101" s="32" t="s">
        <v>132</v>
      </c>
      <c r="G101" s="34">
        <v>-49999999.999990001</v>
      </c>
      <c r="H101" s="34"/>
      <c r="I101" s="34">
        <f t="shared" si="20"/>
        <v>-49999999.999990001</v>
      </c>
    </row>
    <row r="102" spans="1:9" s="42" customFormat="1" ht="13.2" x14ac:dyDescent="0.3">
      <c r="A102" s="31"/>
      <c r="B102" s="32"/>
      <c r="C102" s="31" t="s">
        <v>42</v>
      </c>
      <c r="D102" s="31" t="s">
        <v>19</v>
      </c>
      <c r="E102" s="31" t="s">
        <v>19</v>
      </c>
      <c r="F102" s="31" t="s">
        <v>8</v>
      </c>
      <c r="G102" s="34">
        <v>-2728.7202303378863</v>
      </c>
      <c r="H102" s="34"/>
      <c r="I102" s="34">
        <f t="shared" si="20"/>
        <v>-2728.7202303378863</v>
      </c>
    </row>
    <row r="103" spans="1:9" s="42" customFormat="1" ht="42.6" customHeight="1" x14ac:dyDescent="0.3">
      <c r="A103" s="31" t="s">
        <v>88</v>
      </c>
      <c r="B103" s="32" t="s">
        <v>89</v>
      </c>
      <c r="C103" s="31" t="s">
        <v>32</v>
      </c>
      <c r="D103" s="31" t="s">
        <v>19</v>
      </c>
      <c r="E103" s="31" t="s">
        <v>19</v>
      </c>
      <c r="F103" s="31" t="s">
        <v>84</v>
      </c>
      <c r="G103" s="34">
        <v>-7108148.142987377</v>
      </c>
      <c r="H103" s="34"/>
      <c r="I103" s="34">
        <f t="shared" si="20"/>
        <v>-7108148.142987377</v>
      </c>
    </row>
    <row r="104" spans="1:9" s="42" customFormat="1" ht="13.2" x14ac:dyDescent="0.3">
      <c r="A104" s="31"/>
      <c r="B104" s="32"/>
      <c r="C104" s="31" t="s">
        <v>32</v>
      </c>
      <c r="D104" s="31" t="s">
        <v>38</v>
      </c>
      <c r="E104" s="31" t="s">
        <v>39</v>
      </c>
      <c r="F104" s="31" t="s">
        <v>7</v>
      </c>
      <c r="G104" s="34">
        <v>-17103.384844532997</v>
      </c>
      <c r="H104" s="34"/>
      <c r="I104" s="34">
        <f t="shared" si="20"/>
        <v>-17103.384844532997</v>
      </c>
    </row>
    <row r="105" spans="1:9" s="42" customFormat="1" ht="13.2" x14ac:dyDescent="0.3">
      <c r="A105" s="31"/>
      <c r="B105" s="32"/>
      <c r="C105" s="31" t="s">
        <v>32</v>
      </c>
      <c r="D105" s="31" t="s">
        <v>90</v>
      </c>
      <c r="E105" s="31" t="s">
        <v>91</v>
      </c>
      <c r="F105" s="32" t="s">
        <v>87</v>
      </c>
      <c r="G105" s="34">
        <v>-1499999.9999899999</v>
      </c>
      <c r="H105" s="34"/>
      <c r="I105" s="34">
        <f t="shared" si="20"/>
        <v>-1499999.9999899999</v>
      </c>
    </row>
    <row r="106" spans="1:9" s="42" customFormat="1" ht="13.2" x14ac:dyDescent="0.3">
      <c r="A106" s="31"/>
      <c r="B106" s="32"/>
      <c r="C106" s="31" t="s">
        <v>27</v>
      </c>
      <c r="D106" s="31" t="s">
        <v>19</v>
      </c>
      <c r="E106" s="31" t="s">
        <v>19</v>
      </c>
      <c r="F106" s="31" t="s">
        <v>7</v>
      </c>
      <c r="G106" s="34">
        <v>-83986.692306125624</v>
      </c>
      <c r="H106" s="34"/>
      <c r="I106" s="34">
        <f t="shared" si="20"/>
        <v>-83986.692306125624</v>
      </c>
    </row>
    <row r="107" spans="1:9" s="42" customFormat="1" ht="13.2" x14ac:dyDescent="0.3">
      <c r="A107" s="31"/>
      <c r="B107" s="32"/>
      <c r="C107" s="31" t="s">
        <v>42</v>
      </c>
      <c r="D107" s="31" t="s">
        <v>19</v>
      </c>
      <c r="E107" s="31" t="s">
        <v>19</v>
      </c>
      <c r="F107" s="31" t="s">
        <v>8</v>
      </c>
      <c r="G107" s="34">
        <v>-1786.1919096333568</v>
      </c>
      <c r="H107" s="34"/>
      <c r="I107" s="34">
        <f t="shared" si="20"/>
        <v>-1786.1919096333568</v>
      </c>
    </row>
    <row r="108" spans="1:9" s="42" customFormat="1" ht="26.4" x14ac:dyDescent="0.3">
      <c r="A108" s="31" t="s">
        <v>124</v>
      </c>
      <c r="B108" s="32" t="s">
        <v>83</v>
      </c>
      <c r="C108" s="31" t="s">
        <v>32</v>
      </c>
      <c r="D108" s="31" t="s">
        <v>19</v>
      </c>
      <c r="E108" s="31" t="s">
        <v>19</v>
      </c>
      <c r="F108" s="58" t="s">
        <v>152</v>
      </c>
      <c r="G108" s="34">
        <v>-16939487.377700377</v>
      </c>
      <c r="H108" s="34">
        <v>387000</v>
      </c>
      <c r="I108" s="34">
        <f t="shared" si="20"/>
        <v>-16552487.377700377</v>
      </c>
    </row>
    <row r="109" spans="1:9" s="42" customFormat="1" ht="13.2" x14ac:dyDescent="0.3">
      <c r="A109" s="31"/>
      <c r="B109" s="32"/>
      <c r="C109" s="31" t="s">
        <v>32</v>
      </c>
      <c r="D109" s="31" t="s">
        <v>36</v>
      </c>
      <c r="E109" s="31" t="s">
        <v>37</v>
      </c>
      <c r="F109" s="58" t="s">
        <v>7</v>
      </c>
      <c r="G109" s="34">
        <v>-68073.483997179996</v>
      </c>
      <c r="H109" s="34"/>
      <c r="I109" s="34">
        <f t="shared" si="20"/>
        <v>-68073.483997179996</v>
      </c>
    </row>
    <row r="110" spans="1:9" s="42" customFormat="1" ht="13.2" x14ac:dyDescent="0.3">
      <c r="A110" s="31"/>
      <c r="B110" s="32"/>
      <c r="C110" s="31" t="s">
        <v>32</v>
      </c>
      <c r="D110" s="31" t="s">
        <v>92</v>
      </c>
      <c r="E110" s="31" t="s">
        <v>93</v>
      </c>
      <c r="F110" s="31" t="s">
        <v>7</v>
      </c>
      <c r="G110" s="34">
        <v>-58289.109989999997</v>
      </c>
      <c r="H110" s="34"/>
      <c r="I110" s="34">
        <f t="shared" si="20"/>
        <v>-58289.109989999997</v>
      </c>
    </row>
    <row r="111" spans="1:9" s="42" customFormat="1" ht="13.2" x14ac:dyDescent="0.3">
      <c r="A111" s="31"/>
      <c r="B111" s="32"/>
      <c r="C111" s="31" t="s">
        <v>32</v>
      </c>
      <c r="D111" s="31" t="s">
        <v>38</v>
      </c>
      <c r="E111" s="31" t="s">
        <v>39</v>
      </c>
      <c r="F111" s="31" t="s">
        <v>7</v>
      </c>
      <c r="G111" s="34">
        <v>-19163.791583570994</v>
      </c>
      <c r="H111" s="34"/>
      <c r="I111" s="34">
        <f t="shared" si="20"/>
        <v>-19163.791583570994</v>
      </c>
    </row>
    <row r="112" spans="1:9" s="42" customFormat="1" ht="13.2" x14ac:dyDescent="0.3">
      <c r="A112" s="31"/>
      <c r="B112" s="32"/>
      <c r="C112" s="31" t="s">
        <v>32</v>
      </c>
      <c r="D112" s="31" t="s">
        <v>94</v>
      </c>
      <c r="E112" s="31" t="s">
        <v>95</v>
      </c>
      <c r="F112" s="31" t="s">
        <v>7</v>
      </c>
      <c r="G112" s="34">
        <v>-166196</v>
      </c>
      <c r="H112" s="34"/>
      <c r="I112" s="34">
        <f t="shared" si="20"/>
        <v>-166196</v>
      </c>
    </row>
    <row r="113" spans="1:9" s="42" customFormat="1" ht="13.2" x14ac:dyDescent="0.3">
      <c r="A113" s="31"/>
      <c r="B113" s="32"/>
      <c r="C113" s="31" t="s">
        <v>55</v>
      </c>
      <c r="D113" s="31" t="s">
        <v>19</v>
      </c>
      <c r="E113" s="31" t="s">
        <v>19</v>
      </c>
      <c r="F113" s="31" t="s">
        <v>135</v>
      </c>
      <c r="G113" s="34">
        <v>-384695.45339089801</v>
      </c>
      <c r="H113" s="34"/>
      <c r="I113" s="34">
        <f t="shared" si="20"/>
        <v>-384695.45339089801</v>
      </c>
    </row>
    <row r="114" spans="1:9" s="42" customFormat="1" ht="13.2" x14ac:dyDescent="0.3">
      <c r="A114" s="31"/>
      <c r="B114" s="32"/>
      <c r="C114" s="31" t="s">
        <v>27</v>
      </c>
      <c r="D114" s="31" t="s">
        <v>19</v>
      </c>
      <c r="E114" s="31" t="s">
        <v>19</v>
      </c>
      <c r="F114" s="31" t="s">
        <v>7</v>
      </c>
      <c r="G114" s="34">
        <v>-602368.40538265707</v>
      </c>
      <c r="H114" s="34"/>
      <c r="I114" s="34">
        <f t="shared" si="20"/>
        <v>-602368.40538265707</v>
      </c>
    </row>
    <row r="115" spans="1:9" s="42" customFormat="1" ht="26.4" x14ac:dyDescent="0.3">
      <c r="A115" s="31"/>
      <c r="B115" s="32"/>
      <c r="C115" s="31" t="s">
        <v>29</v>
      </c>
      <c r="D115" s="31" t="s">
        <v>19</v>
      </c>
      <c r="E115" s="31" t="s">
        <v>19</v>
      </c>
      <c r="F115" s="32" t="s">
        <v>136</v>
      </c>
      <c r="G115" s="34">
        <v>-4381757.6526789982</v>
      </c>
      <c r="H115" s="34"/>
      <c r="I115" s="34">
        <f t="shared" si="20"/>
        <v>-4381757.6526789982</v>
      </c>
    </row>
    <row r="116" spans="1:9" s="42" customFormat="1" ht="13.2" x14ac:dyDescent="0.3">
      <c r="A116" s="31"/>
      <c r="B116" s="32"/>
      <c r="C116" s="31" t="s">
        <v>29</v>
      </c>
      <c r="D116" s="31" t="s">
        <v>47</v>
      </c>
      <c r="E116" s="31" t="s">
        <v>48</v>
      </c>
      <c r="F116" s="31" t="s">
        <v>137</v>
      </c>
      <c r="G116" s="34">
        <v>-4639999.9999899995</v>
      </c>
      <c r="H116" s="34"/>
      <c r="I116" s="34">
        <f t="shared" si="20"/>
        <v>-4639999.9999899995</v>
      </c>
    </row>
    <row r="117" spans="1:9" s="42" customFormat="1" ht="13.2" x14ac:dyDescent="0.3">
      <c r="A117" s="31"/>
      <c r="B117" s="32"/>
      <c r="C117" s="31" t="s">
        <v>42</v>
      </c>
      <c r="D117" s="31" t="s">
        <v>19</v>
      </c>
      <c r="E117" s="31" t="s">
        <v>19</v>
      </c>
      <c r="F117" s="31" t="s">
        <v>8</v>
      </c>
      <c r="G117" s="34">
        <v>-4947.1684405463693</v>
      </c>
      <c r="H117" s="34"/>
      <c r="I117" s="34">
        <f t="shared" si="20"/>
        <v>-4947.1684405463693</v>
      </c>
    </row>
    <row r="118" spans="1:9" s="42" customFormat="1" ht="12.75" customHeight="1" x14ac:dyDescent="0.3">
      <c r="A118" s="36" t="s">
        <v>96</v>
      </c>
      <c r="B118" s="36"/>
      <c r="C118" s="40"/>
      <c r="D118" s="40"/>
      <c r="E118" s="40"/>
      <c r="F118" s="40"/>
      <c r="G118" s="41">
        <f>+SUBTOTAL(9, G121:G155)</f>
        <v>-956398668.69482148</v>
      </c>
      <c r="H118" s="41">
        <f t="shared" ref="H118:I118" si="24">+SUBTOTAL(9, H121:H155)</f>
        <v>0</v>
      </c>
      <c r="I118" s="41">
        <f t="shared" si="24"/>
        <v>-956398668.69482148</v>
      </c>
    </row>
    <row r="119" spans="1:9" s="42" customFormat="1" ht="12.75" customHeight="1" x14ac:dyDescent="0.3">
      <c r="A119" s="43" t="s">
        <v>141</v>
      </c>
      <c r="B119" s="44"/>
      <c r="C119" s="36"/>
      <c r="D119" s="40"/>
      <c r="E119" s="40"/>
      <c r="F119" s="40"/>
      <c r="G119" s="41">
        <f>+SUBTOTAL(9, G121:G141)</f>
        <v>-954120414.74737418</v>
      </c>
      <c r="H119" s="41">
        <f t="shared" ref="H119:I119" si="25">+SUBTOTAL(9, H121:H141)</f>
        <v>0</v>
      </c>
      <c r="I119" s="41">
        <f t="shared" si="25"/>
        <v>-954120414.74737418</v>
      </c>
    </row>
    <row r="120" spans="1:9" s="42" customFormat="1" ht="12.75" customHeight="1" x14ac:dyDescent="0.3">
      <c r="A120" s="65" t="s">
        <v>35</v>
      </c>
      <c r="B120" s="65"/>
      <c r="C120" s="46"/>
      <c r="D120" s="40"/>
      <c r="E120" s="40"/>
      <c r="F120" s="40"/>
      <c r="G120" s="41">
        <f>+SUBTOTAL(9, G121:G141)</f>
        <v>-954120414.74737418</v>
      </c>
      <c r="H120" s="41">
        <f t="shared" ref="H120:I120" si="26">+SUBTOTAL(9, H121:H141)</f>
        <v>0</v>
      </c>
      <c r="I120" s="41">
        <f t="shared" si="26"/>
        <v>-954120414.74737418</v>
      </c>
    </row>
    <row r="121" spans="1:9" s="42" customFormat="1" x14ac:dyDescent="0.3">
      <c r="A121" s="31" t="s">
        <v>97</v>
      </c>
      <c r="B121" s="32" t="s">
        <v>98</v>
      </c>
      <c r="C121" s="31" t="s">
        <v>32</v>
      </c>
      <c r="D121" s="53"/>
      <c r="E121" s="53"/>
      <c r="F121" s="31" t="s">
        <v>7</v>
      </c>
      <c r="G121" s="34">
        <v>-952117.22637302428</v>
      </c>
      <c r="H121" s="34"/>
      <c r="I121" s="34">
        <f t="shared" si="20"/>
        <v>-952117.22637302428</v>
      </c>
    </row>
    <row r="122" spans="1:9" s="42" customFormat="1" ht="13.2" x14ac:dyDescent="0.3">
      <c r="A122" s="31"/>
      <c r="B122" s="32"/>
      <c r="C122" s="31" t="s">
        <v>32</v>
      </c>
      <c r="D122" s="31" t="s">
        <v>36</v>
      </c>
      <c r="E122" s="31" t="s">
        <v>37</v>
      </c>
      <c r="F122" s="31" t="s">
        <v>7</v>
      </c>
      <c r="G122" s="34">
        <v>-182490.75099450001</v>
      </c>
      <c r="H122" s="34"/>
      <c r="I122" s="34">
        <f t="shared" si="20"/>
        <v>-182490.75099450001</v>
      </c>
    </row>
    <row r="123" spans="1:9" s="42" customFormat="1" ht="13.2" x14ac:dyDescent="0.3">
      <c r="A123" s="31"/>
      <c r="B123" s="32"/>
      <c r="C123" s="31" t="s">
        <v>32</v>
      </c>
      <c r="D123" s="31" t="s">
        <v>38</v>
      </c>
      <c r="E123" s="31" t="s">
        <v>39</v>
      </c>
      <c r="F123" s="31" t="s">
        <v>7</v>
      </c>
      <c r="G123" s="34">
        <v>-1875.4615384499994</v>
      </c>
      <c r="H123" s="34"/>
      <c r="I123" s="34">
        <f t="shared" si="20"/>
        <v>-1875.4615384499994</v>
      </c>
    </row>
    <row r="124" spans="1:9" s="42" customFormat="1" x14ac:dyDescent="0.3">
      <c r="A124" s="31"/>
      <c r="B124" s="32"/>
      <c r="C124" s="31" t="s">
        <v>27</v>
      </c>
      <c r="D124" s="53"/>
      <c r="E124" s="53"/>
      <c r="F124" s="31" t="s">
        <v>7</v>
      </c>
      <c r="G124" s="34">
        <v>-20616.673076531406</v>
      </c>
      <c r="H124" s="34"/>
      <c r="I124" s="34">
        <f t="shared" si="20"/>
        <v>-20616.673076531406</v>
      </c>
    </row>
    <row r="125" spans="1:9" x14ac:dyDescent="0.3">
      <c r="A125" s="53"/>
      <c r="B125" s="54"/>
      <c r="C125" s="31" t="s">
        <v>42</v>
      </c>
      <c r="D125" s="31" t="s">
        <v>19</v>
      </c>
      <c r="E125" s="53" t="s">
        <v>19</v>
      </c>
      <c r="F125" s="31" t="s">
        <v>8</v>
      </c>
      <c r="G125" s="34">
        <v>-2643.9436897915166</v>
      </c>
      <c r="H125" s="74"/>
      <c r="I125" s="34">
        <f t="shared" si="20"/>
        <v>-2643.9436897915166</v>
      </c>
    </row>
    <row r="126" spans="1:9" s="42" customFormat="1" ht="26.4" x14ac:dyDescent="0.3">
      <c r="A126" s="31" t="s">
        <v>99</v>
      </c>
      <c r="B126" s="32" t="s">
        <v>138</v>
      </c>
      <c r="C126" s="31" t="s">
        <v>24</v>
      </c>
      <c r="D126" s="31" t="s">
        <v>100</v>
      </c>
      <c r="E126" s="31" t="s">
        <v>101</v>
      </c>
      <c r="F126" s="31" t="s">
        <v>7</v>
      </c>
      <c r="G126" s="34">
        <v>-38832452.457228437</v>
      </c>
      <c r="H126" s="34"/>
      <c r="I126" s="34">
        <f t="shared" si="20"/>
        <v>-38832452.457228437</v>
      </c>
    </row>
    <row r="127" spans="1:9" s="42" customFormat="1" ht="13.2" x14ac:dyDescent="0.3">
      <c r="A127" s="31"/>
      <c r="B127" s="32"/>
      <c r="C127" s="31" t="s">
        <v>24</v>
      </c>
      <c r="D127" s="31" t="s">
        <v>102</v>
      </c>
      <c r="E127" s="31" t="s">
        <v>103</v>
      </c>
      <c r="F127" s="31" t="s">
        <v>7</v>
      </c>
      <c r="G127" s="34">
        <v>-47668322.804646738</v>
      </c>
      <c r="H127" s="34"/>
      <c r="I127" s="34">
        <f t="shared" si="20"/>
        <v>-47668322.804646738</v>
      </c>
    </row>
    <row r="128" spans="1:9" s="42" customFormat="1" ht="13.2" x14ac:dyDescent="0.3">
      <c r="A128" s="31"/>
      <c r="B128" s="32"/>
      <c r="C128" s="31" t="s">
        <v>24</v>
      </c>
      <c r="D128" s="31" t="s">
        <v>104</v>
      </c>
      <c r="E128" s="31" t="s">
        <v>105</v>
      </c>
      <c r="F128" s="31" t="s">
        <v>7</v>
      </c>
      <c r="G128" s="34">
        <v>-41046934.761261202</v>
      </c>
      <c r="H128" s="34"/>
      <c r="I128" s="34">
        <f t="shared" si="20"/>
        <v>-41046934.761261202</v>
      </c>
    </row>
    <row r="129" spans="1:9" s="42" customFormat="1" ht="13.2" x14ac:dyDescent="0.3">
      <c r="A129" s="31"/>
      <c r="B129" s="32"/>
      <c r="C129" s="31" t="s">
        <v>24</v>
      </c>
      <c r="D129" s="31" t="s">
        <v>106</v>
      </c>
      <c r="E129" s="31" t="s">
        <v>107</v>
      </c>
      <c r="F129" s="31" t="s">
        <v>7</v>
      </c>
      <c r="G129" s="34">
        <v>-491022319.55772853</v>
      </c>
      <c r="H129" s="34"/>
      <c r="I129" s="34">
        <f t="shared" si="20"/>
        <v>-491022319.55772853</v>
      </c>
    </row>
    <row r="130" spans="1:9" x14ac:dyDescent="0.3">
      <c r="A130" s="53"/>
      <c r="B130" s="54"/>
      <c r="C130" s="31" t="s">
        <v>32</v>
      </c>
      <c r="D130" s="31"/>
      <c r="E130" s="31"/>
      <c r="F130" s="31" t="s">
        <v>7</v>
      </c>
      <c r="G130" s="34">
        <v>-518456.03116900177</v>
      </c>
      <c r="H130" s="74"/>
      <c r="I130" s="34">
        <f t="shared" si="20"/>
        <v>-518456.03116900177</v>
      </c>
    </row>
    <row r="131" spans="1:9" x14ac:dyDescent="0.3">
      <c r="A131" s="53"/>
      <c r="B131" s="54"/>
      <c r="C131" s="31" t="s">
        <v>32</v>
      </c>
      <c r="D131" s="31" t="s">
        <v>38</v>
      </c>
      <c r="E131" s="31" t="s">
        <v>39</v>
      </c>
      <c r="F131" s="31" t="s">
        <v>7</v>
      </c>
      <c r="G131" s="34">
        <v>-11252.769230699996</v>
      </c>
      <c r="H131" s="74"/>
      <c r="I131" s="34">
        <f t="shared" si="20"/>
        <v>-11252.769230699996</v>
      </c>
    </row>
    <row r="132" spans="1:9" s="42" customFormat="1" x14ac:dyDescent="0.3">
      <c r="A132" s="31"/>
      <c r="B132" s="32"/>
      <c r="C132" s="31" t="s">
        <v>55</v>
      </c>
      <c r="D132" s="53"/>
      <c r="E132" s="53"/>
      <c r="F132" s="31" t="s">
        <v>139</v>
      </c>
      <c r="G132" s="34">
        <v>-4817513.8999999948</v>
      </c>
      <c r="H132" s="34"/>
      <c r="I132" s="34">
        <f t="shared" si="20"/>
        <v>-4817513.8999999948</v>
      </c>
    </row>
    <row r="133" spans="1:9" s="42" customFormat="1" ht="13.2" x14ac:dyDescent="0.3">
      <c r="A133" s="31"/>
      <c r="B133" s="32"/>
      <c r="C133" s="31" t="s">
        <v>27</v>
      </c>
      <c r="D133" s="31"/>
      <c r="E133" s="31"/>
      <c r="F133" s="31" t="s">
        <v>7</v>
      </c>
      <c r="G133" s="34">
        <v>-519143.03845918842</v>
      </c>
      <c r="H133" s="34"/>
      <c r="I133" s="34">
        <f t="shared" si="20"/>
        <v>-519143.03845918842</v>
      </c>
    </row>
    <row r="134" spans="1:9" x14ac:dyDescent="0.3">
      <c r="A134" s="53"/>
      <c r="B134" s="54"/>
      <c r="C134" s="55" t="s">
        <v>29</v>
      </c>
      <c r="D134" s="53"/>
      <c r="E134" s="53"/>
      <c r="F134" s="31" t="s">
        <v>140</v>
      </c>
      <c r="G134" s="34">
        <v>-14809749.999999989</v>
      </c>
      <c r="H134" s="74"/>
      <c r="I134" s="34">
        <f t="shared" si="20"/>
        <v>-14809749.999999989</v>
      </c>
    </row>
    <row r="135" spans="1:9" x14ac:dyDescent="0.3">
      <c r="A135" s="53"/>
      <c r="B135" s="54"/>
      <c r="C135" s="56">
        <v>52</v>
      </c>
      <c r="D135" s="31" t="s">
        <v>108</v>
      </c>
      <c r="E135" s="31" t="s">
        <v>109</v>
      </c>
      <c r="F135" s="31" t="s">
        <v>7</v>
      </c>
      <c r="G135" s="34">
        <v>-312999999.99999982</v>
      </c>
      <c r="H135" s="74"/>
      <c r="I135" s="34">
        <f t="shared" si="20"/>
        <v>-312999999.99999982</v>
      </c>
    </row>
    <row r="136" spans="1:9" x14ac:dyDescent="0.3">
      <c r="A136" s="53"/>
      <c r="B136" s="54"/>
      <c r="C136" s="56" t="s">
        <v>42</v>
      </c>
      <c r="D136" s="31" t="s">
        <v>19</v>
      </c>
      <c r="E136" s="31" t="s">
        <v>19</v>
      </c>
      <c r="F136" s="31" t="s">
        <v>8</v>
      </c>
      <c r="G136" s="34">
        <v>-1133.3817649173254</v>
      </c>
      <c r="H136" s="74"/>
      <c r="I136" s="34">
        <f t="shared" si="20"/>
        <v>-1133.3817649173254</v>
      </c>
    </row>
    <row r="137" spans="1:9" s="42" customFormat="1" ht="13.2" x14ac:dyDescent="0.3">
      <c r="A137" s="31" t="s">
        <v>110</v>
      </c>
      <c r="B137" s="32" t="s">
        <v>111</v>
      </c>
      <c r="C137" s="31" t="s">
        <v>32</v>
      </c>
      <c r="D137" s="31"/>
      <c r="E137" s="31"/>
      <c r="F137" s="31" t="s">
        <v>7</v>
      </c>
      <c r="G137" s="34">
        <v>-166818.67705633392</v>
      </c>
      <c r="H137" s="34"/>
      <c r="I137" s="34">
        <f t="shared" si="20"/>
        <v>-166818.67705633392</v>
      </c>
    </row>
    <row r="138" spans="1:9" s="42" customFormat="1" ht="13.2" x14ac:dyDescent="0.3">
      <c r="A138" s="31"/>
      <c r="B138" s="32"/>
      <c r="C138" s="31" t="s">
        <v>32</v>
      </c>
      <c r="D138" s="31" t="s">
        <v>36</v>
      </c>
      <c r="E138" s="31" t="s">
        <v>37</v>
      </c>
      <c r="F138" s="31" t="s">
        <v>7</v>
      </c>
      <c r="G138" s="34">
        <v>-1009.2500055</v>
      </c>
      <c r="H138" s="34"/>
      <c r="I138" s="34">
        <f t="shared" si="20"/>
        <v>-1009.2500055</v>
      </c>
    </row>
    <row r="139" spans="1:9" s="42" customFormat="1" ht="13.2" x14ac:dyDescent="0.3">
      <c r="A139" s="31"/>
      <c r="B139" s="32"/>
      <c r="C139" s="31" t="s">
        <v>32</v>
      </c>
      <c r="D139" s="31" t="s">
        <v>38</v>
      </c>
      <c r="E139" s="31" t="s">
        <v>39</v>
      </c>
      <c r="F139" s="31" t="s">
        <v>7</v>
      </c>
      <c r="G139" s="34">
        <v>-3750.9230768999983</v>
      </c>
      <c r="H139" s="34"/>
      <c r="I139" s="34">
        <f t="shared" si="20"/>
        <v>-3750.9230768999983</v>
      </c>
    </row>
    <row r="140" spans="1:9" s="42" customFormat="1" ht="13.2" x14ac:dyDescent="0.3">
      <c r="A140" s="31"/>
      <c r="B140" s="32"/>
      <c r="C140" s="31" t="s">
        <v>27</v>
      </c>
      <c r="D140" s="31"/>
      <c r="E140" s="31"/>
      <c r="F140" s="31" t="s">
        <v>7</v>
      </c>
      <c r="G140" s="34">
        <v>-541435.34615306288</v>
      </c>
      <c r="H140" s="34"/>
      <c r="I140" s="34">
        <f t="shared" si="20"/>
        <v>-541435.34615306288</v>
      </c>
    </row>
    <row r="141" spans="1:9" s="42" customFormat="1" ht="13.2" x14ac:dyDescent="0.3">
      <c r="A141" s="31"/>
      <c r="B141" s="32"/>
      <c r="C141" s="31" t="s">
        <v>42</v>
      </c>
      <c r="D141" s="31" t="s">
        <v>19</v>
      </c>
      <c r="E141" s="31" t="s">
        <v>19</v>
      </c>
      <c r="F141" s="31" t="s">
        <v>8</v>
      </c>
      <c r="G141" s="34">
        <v>-377.79392163910836</v>
      </c>
      <c r="H141" s="34"/>
      <c r="I141" s="34">
        <f t="shared" si="20"/>
        <v>-377.79392163910836</v>
      </c>
    </row>
    <row r="142" spans="1:9" s="42" customFormat="1" ht="12.75" customHeight="1" x14ac:dyDescent="0.3">
      <c r="A142" s="43" t="s">
        <v>144</v>
      </c>
      <c r="B142" s="44"/>
      <c r="C142" s="45"/>
      <c r="D142" s="40"/>
      <c r="E142" s="40"/>
      <c r="F142" s="40"/>
      <c r="G142" s="41">
        <f>+SUBTOTAL(9, G144:G155)</f>
        <v>-2278253.9474475984</v>
      </c>
      <c r="H142" s="41">
        <f t="shared" ref="H142:I142" si="27">+SUBTOTAL(9, H144:H155)</f>
        <v>0</v>
      </c>
      <c r="I142" s="41">
        <f t="shared" si="27"/>
        <v>-2278253.9474475984</v>
      </c>
    </row>
    <row r="143" spans="1:9" s="42" customFormat="1" ht="12.75" customHeight="1" x14ac:dyDescent="0.3">
      <c r="A143" s="65" t="s">
        <v>35</v>
      </c>
      <c r="B143" s="65"/>
      <c r="C143" s="46"/>
      <c r="D143" s="40"/>
      <c r="E143" s="40"/>
      <c r="F143" s="40"/>
      <c r="G143" s="41">
        <f>+SUBTOTAL(9, G144:G155)</f>
        <v>-2278253.9474475984</v>
      </c>
      <c r="H143" s="41">
        <f t="shared" ref="H143:I143" si="28">+SUBTOTAL(9, H144:H155)</f>
        <v>0</v>
      </c>
      <c r="I143" s="41">
        <f t="shared" si="28"/>
        <v>-2278253.9474475984</v>
      </c>
    </row>
    <row r="144" spans="1:9" s="42" customFormat="1" ht="26.4" x14ac:dyDescent="0.3">
      <c r="A144" s="31" t="s">
        <v>112</v>
      </c>
      <c r="B144" s="32" t="s">
        <v>113</v>
      </c>
      <c r="C144" s="31" t="s">
        <v>32</v>
      </c>
      <c r="D144" s="31"/>
      <c r="E144" s="31"/>
      <c r="F144" s="31" t="s">
        <v>7</v>
      </c>
      <c r="G144" s="34">
        <v>-493496.47378044564</v>
      </c>
      <c r="H144" s="34"/>
      <c r="I144" s="34">
        <f t="shared" si="20"/>
        <v>-493496.47378044564</v>
      </c>
    </row>
    <row r="145" spans="1:9" s="42" customFormat="1" ht="13.2" x14ac:dyDescent="0.3">
      <c r="A145" s="31"/>
      <c r="B145" s="31"/>
      <c r="C145" s="31" t="s">
        <v>32</v>
      </c>
      <c r="D145" s="31" t="s">
        <v>114</v>
      </c>
      <c r="E145" s="31" t="s">
        <v>115</v>
      </c>
      <c r="F145" s="31" t="s">
        <v>7</v>
      </c>
      <c r="G145" s="34">
        <v>-300000</v>
      </c>
      <c r="H145" s="34"/>
      <c r="I145" s="34">
        <f t="shared" si="20"/>
        <v>-300000</v>
      </c>
    </row>
    <row r="146" spans="1:9" s="42" customFormat="1" ht="13.2" x14ac:dyDescent="0.3">
      <c r="A146" s="31"/>
      <c r="B146" s="31"/>
      <c r="C146" s="31" t="s">
        <v>32</v>
      </c>
      <c r="D146" s="31" t="s">
        <v>38</v>
      </c>
      <c r="E146" s="31" t="s">
        <v>39</v>
      </c>
      <c r="F146" s="31" t="s">
        <v>7</v>
      </c>
      <c r="G146" s="34">
        <v>-5626.3846153499981</v>
      </c>
      <c r="H146" s="34"/>
      <c r="I146" s="34">
        <f t="shared" si="20"/>
        <v>-5626.3846153499981</v>
      </c>
    </row>
    <row r="147" spans="1:9" s="42" customFormat="1" ht="13.2" x14ac:dyDescent="0.3">
      <c r="A147" s="31"/>
      <c r="B147" s="31"/>
      <c r="C147" s="31" t="s">
        <v>55</v>
      </c>
      <c r="D147" s="31"/>
      <c r="E147" s="31"/>
      <c r="F147" s="31" t="s">
        <v>145</v>
      </c>
      <c r="G147" s="34">
        <v>-150000</v>
      </c>
      <c r="H147" s="34"/>
      <c r="I147" s="34">
        <f t="shared" si="20"/>
        <v>-150000</v>
      </c>
    </row>
    <row r="148" spans="1:9" s="42" customFormat="1" ht="13.2" x14ac:dyDescent="0.3">
      <c r="A148" s="31"/>
      <c r="B148" s="32"/>
      <c r="C148" s="31" t="s">
        <v>27</v>
      </c>
      <c r="D148" s="31"/>
      <c r="E148" s="31"/>
      <c r="F148" s="31" t="s">
        <v>7</v>
      </c>
      <c r="G148" s="34">
        <v>-251687.29587048272</v>
      </c>
      <c r="H148" s="34"/>
      <c r="I148" s="34">
        <f t="shared" si="20"/>
        <v>-251687.29587048272</v>
      </c>
    </row>
    <row r="149" spans="1:9" s="42" customFormat="1" ht="13.2" x14ac:dyDescent="0.3">
      <c r="A149" s="31"/>
      <c r="B149" s="32"/>
      <c r="C149" s="31" t="s">
        <v>29</v>
      </c>
      <c r="D149" s="31" t="s">
        <v>19</v>
      </c>
      <c r="E149" s="31" t="s">
        <v>19</v>
      </c>
      <c r="F149" s="31" t="s">
        <v>145</v>
      </c>
      <c r="G149" s="34">
        <v>-350000</v>
      </c>
      <c r="H149" s="34"/>
      <c r="I149" s="34">
        <f t="shared" ref="I149:I162" si="29">+G149+H149</f>
        <v>-350000</v>
      </c>
    </row>
    <row r="150" spans="1:9" s="42" customFormat="1" ht="13.2" x14ac:dyDescent="0.3">
      <c r="A150" s="31"/>
      <c r="B150" s="32"/>
      <c r="C150" s="31" t="s">
        <v>42</v>
      </c>
      <c r="D150" s="31" t="s">
        <v>19</v>
      </c>
      <c r="E150" s="31" t="s">
        <v>19</v>
      </c>
      <c r="F150" s="31" t="s">
        <v>8</v>
      </c>
      <c r="G150" s="34">
        <v>-956.09980283817367</v>
      </c>
      <c r="H150" s="34"/>
      <c r="I150" s="34">
        <f t="shared" si="29"/>
        <v>-956.09980283817367</v>
      </c>
    </row>
    <row r="151" spans="1:9" s="42" customFormat="1" ht="26.4" x14ac:dyDescent="0.3">
      <c r="A151" s="31" t="s">
        <v>116</v>
      </c>
      <c r="B151" s="32" t="s">
        <v>117</v>
      </c>
      <c r="C151" s="31" t="s">
        <v>32</v>
      </c>
      <c r="D151" s="31"/>
      <c r="E151" s="31"/>
      <c r="F151" s="31" t="s">
        <v>7</v>
      </c>
      <c r="G151" s="34">
        <v>-392374.82401698688</v>
      </c>
      <c r="H151" s="34"/>
      <c r="I151" s="34">
        <f t="shared" si="29"/>
        <v>-392374.82401698688</v>
      </c>
    </row>
    <row r="152" spans="1:9" s="42" customFormat="1" ht="13.2" x14ac:dyDescent="0.3">
      <c r="A152" s="31"/>
      <c r="B152" s="32"/>
      <c r="C152" s="31" t="s">
        <v>32</v>
      </c>
      <c r="D152" s="31" t="s">
        <v>114</v>
      </c>
      <c r="E152" s="31" t="s">
        <v>115</v>
      </c>
      <c r="F152" s="31" t="s">
        <v>7</v>
      </c>
      <c r="G152" s="34">
        <v>-200000</v>
      </c>
      <c r="H152" s="34"/>
      <c r="I152" s="34">
        <f t="shared" si="29"/>
        <v>-200000</v>
      </c>
    </row>
    <row r="153" spans="1:9" s="42" customFormat="1" ht="13.2" x14ac:dyDescent="0.3">
      <c r="A153" s="31"/>
      <c r="B153" s="32"/>
      <c r="C153" s="31" t="s">
        <v>32</v>
      </c>
      <c r="D153" s="31" t="s">
        <v>38</v>
      </c>
      <c r="E153" s="31" t="s">
        <v>39</v>
      </c>
      <c r="F153" s="31" t="s">
        <v>7</v>
      </c>
      <c r="G153" s="34">
        <v>-1875.4615384499994</v>
      </c>
      <c r="H153" s="34"/>
      <c r="I153" s="34">
        <f t="shared" si="29"/>
        <v>-1875.4615384499994</v>
      </c>
    </row>
    <row r="154" spans="1:9" s="42" customFormat="1" ht="13.2" x14ac:dyDescent="0.3">
      <c r="A154" s="31"/>
      <c r="B154" s="32"/>
      <c r="C154" s="31" t="s">
        <v>27</v>
      </c>
      <c r="D154" s="31"/>
      <c r="E154" s="31"/>
      <c r="F154" s="31" t="s">
        <v>7</v>
      </c>
      <c r="G154" s="34">
        <v>-131210.39643564291</v>
      </c>
      <c r="H154" s="34"/>
      <c r="I154" s="34">
        <f t="shared" si="29"/>
        <v>-131210.39643564291</v>
      </c>
    </row>
    <row r="155" spans="1:9" s="42" customFormat="1" ht="13.2" x14ac:dyDescent="0.3">
      <c r="A155" s="31"/>
      <c r="B155" s="32"/>
      <c r="C155" s="31" t="s">
        <v>42</v>
      </c>
      <c r="D155" s="31" t="s">
        <v>19</v>
      </c>
      <c r="E155" s="31" t="s">
        <v>19</v>
      </c>
      <c r="F155" s="31" t="s">
        <v>8</v>
      </c>
      <c r="G155" s="34">
        <v>-1027.0113874020562</v>
      </c>
      <c r="H155" s="34"/>
      <c r="I155" s="34">
        <f t="shared" si="29"/>
        <v>-1027.0113874020562</v>
      </c>
    </row>
    <row r="156" spans="1:9" s="42" customFormat="1" ht="12.75" customHeight="1" x14ac:dyDescent="0.3">
      <c r="A156" s="36" t="s">
        <v>118</v>
      </c>
      <c r="B156" s="50"/>
      <c r="C156" s="46"/>
      <c r="D156" s="40"/>
      <c r="E156" s="40"/>
      <c r="F156" s="40"/>
      <c r="G156" s="30">
        <f>+SUBTOTAL(9, G157:G162)</f>
        <v>-14393271.277537361</v>
      </c>
      <c r="H156" s="30">
        <f t="shared" ref="H156:I156" si="30">+SUBTOTAL(9, H157:H162)</f>
        <v>0</v>
      </c>
      <c r="I156" s="30">
        <f t="shared" si="30"/>
        <v>-14393271.277537361</v>
      </c>
    </row>
    <row r="157" spans="1:9" s="42" customFormat="1" ht="13.2" x14ac:dyDescent="0.3">
      <c r="A157" s="31" t="s">
        <v>22</v>
      </c>
      <c r="B157" s="32" t="s">
        <v>23</v>
      </c>
      <c r="C157" s="31" t="s">
        <v>24</v>
      </c>
      <c r="D157" s="31"/>
      <c r="E157" s="31"/>
      <c r="F157" s="31" t="s">
        <v>119</v>
      </c>
      <c r="G157" s="34">
        <v>-13326832.017627362</v>
      </c>
      <c r="H157" s="34"/>
      <c r="I157" s="34">
        <f t="shared" si="29"/>
        <v>-13326832.017627362</v>
      </c>
    </row>
    <row r="158" spans="1:9" s="42" customFormat="1" ht="13.2" x14ac:dyDescent="0.3">
      <c r="A158" s="31"/>
      <c r="B158" s="32"/>
      <c r="C158" s="31" t="s">
        <v>24</v>
      </c>
      <c r="D158" s="31" t="s">
        <v>92</v>
      </c>
      <c r="E158" s="31" t="s">
        <v>93</v>
      </c>
      <c r="F158" s="31" t="s">
        <v>7</v>
      </c>
      <c r="G158" s="34">
        <v>-12823.599990000001</v>
      </c>
      <c r="H158" s="34"/>
      <c r="I158" s="34">
        <f t="shared" si="29"/>
        <v>-12823.599990000001</v>
      </c>
    </row>
    <row r="159" spans="1:9" s="42" customFormat="1" ht="13.2" x14ac:dyDescent="0.3">
      <c r="A159" s="31"/>
      <c r="B159" s="32"/>
      <c r="C159" s="31" t="s">
        <v>24</v>
      </c>
      <c r="D159" s="31" t="s">
        <v>94</v>
      </c>
      <c r="E159" s="31" t="s">
        <v>95</v>
      </c>
      <c r="F159" s="31" t="s">
        <v>7</v>
      </c>
      <c r="G159" s="34">
        <v>-3080</v>
      </c>
      <c r="H159" s="34"/>
      <c r="I159" s="34">
        <f t="shared" si="29"/>
        <v>-3080</v>
      </c>
    </row>
    <row r="160" spans="1:9" s="42" customFormat="1" ht="12.75" customHeight="1" x14ac:dyDescent="0.3">
      <c r="A160" s="31"/>
      <c r="B160" s="32"/>
      <c r="C160" s="31" t="s">
        <v>24</v>
      </c>
      <c r="D160" s="31" t="s">
        <v>47</v>
      </c>
      <c r="E160" s="31" t="s">
        <v>48</v>
      </c>
      <c r="F160" s="31" t="s">
        <v>120</v>
      </c>
      <c r="G160" s="34">
        <v>-418364.99995999993</v>
      </c>
      <c r="H160" s="34"/>
      <c r="I160" s="34">
        <f t="shared" si="29"/>
        <v>-418364.99995999993</v>
      </c>
    </row>
    <row r="161" spans="1:9" s="42" customFormat="1" ht="13.2" x14ac:dyDescent="0.3">
      <c r="A161" s="31"/>
      <c r="B161" s="32"/>
      <c r="C161" s="31" t="s">
        <v>27</v>
      </c>
      <c r="D161" s="31" t="s">
        <v>19</v>
      </c>
      <c r="E161" s="31" t="s">
        <v>19</v>
      </c>
      <c r="F161" s="31" t="s">
        <v>7</v>
      </c>
      <c r="G161" s="34">
        <v>-488180.65996000008</v>
      </c>
      <c r="H161" s="34"/>
      <c r="I161" s="34">
        <f t="shared" si="29"/>
        <v>-488180.65996000008</v>
      </c>
    </row>
    <row r="162" spans="1:9" s="42" customFormat="1" ht="13.2" x14ac:dyDescent="0.3">
      <c r="A162" s="31"/>
      <c r="B162" s="32"/>
      <c r="C162" s="31" t="s">
        <v>27</v>
      </c>
      <c r="D162" s="31" t="s">
        <v>47</v>
      </c>
      <c r="E162" s="31" t="s">
        <v>48</v>
      </c>
      <c r="F162" s="31" t="s">
        <v>146</v>
      </c>
      <c r="G162" s="34">
        <v>-143990</v>
      </c>
      <c r="H162" s="34"/>
      <c r="I162" s="34">
        <f t="shared" si="29"/>
        <v>-143990</v>
      </c>
    </row>
    <row r="163" spans="1:9" s="42" customFormat="1" ht="13.2" x14ac:dyDescent="0.3">
      <c r="B163" s="49"/>
      <c r="G163" s="52"/>
    </row>
    <row r="165" spans="1:9" ht="29.4" customHeight="1" x14ac:dyDescent="0.3">
      <c r="A165" s="78" t="s">
        <v>121</v>
      </c>
      <c r="B165" s="77"/>
      <c r="C165" s="77"/>
      <c r="D165" s="77"/>
      <c r="E165" s="77"/>
      <c r="F165" s="77"/>
      <c r="G165" s="77"/>
      <c r="H165" s="77"/>
      <c r="I165" s="77"/>
    </row>
    <row r="166" spans="1:9" x14ac:dyDescent="0.3">
      <c r="A166" s="67"/>
      <c r="B166" s="67"/>
      <c r="C166" s="67"/>
      <c r="D166" s="67"/>
      <c r="E166" s="67"/>
      <c r="F166" s="67"/>
      <c r="G166" s="67"/>
    </row>
    <row r="167" spans="1:9" x14ac:dyDescent="0.3">
      <c r="A167" s="59"/>
      <c r="B167" s="59"/>
      <c r="C167" s="59"/>
      <c r="D167" s="59"/>
      <c r="E167" s="59"/>
      <c r="F167" s="59"/>
      <c r="G167" s="59"/>
    </row>
    <row r="168" spans="1:9" x14ac:dyDescent="0.3">
      <c r="A168" s="60" t="s">
        <v>147</v>
      </c>
      <c r="B168" s="61"/>
      <c r="C168" s="62"/>
      <c r="D168" s="62"/>
      <c r="E168" s="62"/>
      <c r="F168" s="62"/>
    </row>
    <row r="169" spans="1:9" x14ac:dyDescent="0.3">
      <c r="A169" s="62"/>
      <c r="B169" s="61"/>
      <c r="C169" s="62"/>
      <c r="D169" s="62"/>
      <c r="E169" s="62"/>
      <c r="F169" s="62"/>
    </row>
  </sheetData>
  <autoFilter ref="A15:G162" xr:uid="{2B50BFB9-2E88-4681-90B9-E372C608DA56}"/>
  <mergeCells count="3">
    <mergeCell ref="A18:B18"/>
    <mergeCell ref="F2:I3"/>
    <mergeCell ref="A165:I165"/>
  </mergeCells>
  <phoneticPr fontId="20" type="noConversion"/>
  <pageMargins left="0.31496062992125984" right="0.31496062992125984" top="0.27559055118110237" bottom="0.51181102362204722" header="0.31496062992125984" footer="0.31496062992125984"/>
  <pageSetup paperSize="9" scale="68" fitToHeight="0" orientation="portrait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 MKM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2024-01-08T04:00:54Z</cp:lastPrinted>
  <dcterms:created xsi:type="dcterms:W3CDTF">2023-12-08T07:57:31Z</dcterms:created>
  <dcterms:modified xsi:type="dcterms:W3CDTF">2024-01-19T07:20:30Z</dcterms:modified>
</cp:coreProperties>
</file>